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mendozamari\OneDrive\Thesis_Complete_September_2022\Chapter 2\AppendixA\"/>
    </mc:Choice>
  </mc:AlternateContent>
  <bookViews>
    <workbookView xWindow="-105" yWindow="-105" windowWidth="23250" windowHeight="1245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 l="1"/>
  <c r="H32" i="1"/>
  <c r="F33" i="1"/>
  <c r="F32" i="1"/>
  <c r="F29" i="1"/>
  <c r="H29" i="1"/>
  <c r="F7" i="1"/>
  <c r="H7" i="1"/>
  <c r="F11" i="1"/>
  <c r="H11" i="1"/>
  <c r="F15" i="1"/>
  <c r="H15" i="1"/>
  <c r="F18" i="1"/>
  <c r="H18" i="1"/>
  <c r="H24" i="1"/>
  <c r="H27" i="1"/>
  <c r="G36" i="1"/>
  <c r="D41" i="1"/>
  <c r="H36" i="1"/>
  <c r="I7" i="1"/>
  <c r="I29" i="1"/>
  <c r="J29" i="1"/>
  <c r="I33" i="1"/>
  <c r="J33" i="1"/>
  <c r="R33" i="1"/>
  <c r="T33" i="1"/>
  <c r="I24" i="1"/>
  <c r="J24" i="1"/>
  <c r="K24" i="1"/>
  <c r="T24" i="1"/>
  <c r="I18" i="1"/>
  <c r="J18" i="1"/>
  <c r="J8" i="1"/>
  <c r="J9" i="1"/>
  <c r="J7" i="1"/>
  <c r="I15" i="1"/>
  <c r="J15" i="1"/>
  <c r="I11" i="1"/>
  <c r="I27" i="1"/>
  <c r="J27" i="1"/>
  <c r="I32" i="1"/>
  <c r="J32" i="1"/>
  <c r="M15" i="1"/>
  <c r="N15" i="1"/>
  <c r="L15" i="1"/>
  <c r="K15" i="1"/>
  <c r="R15" i="1"/>
  <c r="Q15" i="1"/>
  <c r="J19" i="1"/>
  <c r="O19" i="1"/>
  <c r="J20" i="1"/>
  <c r="M20" i="1"/>
  <c r="J30" i="1"/>
  <c r="M30" i="1"/>
  <c r="K7" i="1"/>
  <c r="L7" i="1"/>
  <c r="P7" i="1"/>
  <c r="J12" i="1"/>
  <c r="J13" i="1"/>
  <c r="L13" i="1"/>
  <c r="J11" i="1"/>
  <c r="K9" i="1"/>
  <c r="L9" i="1"/>
  <c r="Q9" i="1"/>
  <c r="O8" i="1"/>
  <c r="L8" i="1"/>
  <c r="K8" i="1"/>
  <c r="R32" i="1"/>
  <c r="N32" i="1"/>
  <c r="S29" i="1"/>
  <c r="L29" i="1"/>
  <c r="K29" i="1"/>
  <c r="N29" i="1"/>
  <c r="K27" i="1"/>
  <c r="L27" i="1"/>
  <c r="S15" i="1"/>
  <c r="I36" i="1"/>
  <c r="N18" i="1"/>
  <c r="K18" i="1"/>
  <c r="L18" i="1"/>
  <c r="K19" i="1"/>
  <c r="L19" i="1"/>
  <c r="T32" i="1"/>
  <c r="S30" i="1"/>
  <c r="S36" i="1"/>
  <c r="K30" i="1"/>
  <c r="L30" i="1"/>
  <c r="J36" i="1"/>
  <c r="K20" i="1"/>
  <c r="L20" i="1"/>
  <c r="T9" i="1"/>
  <c r="T27" i="1"/>
  <c r="T15" i="1"/>
  <c r="Q11" i="1"/>
  <c r="Q36" i="1"/>
  <c r="L11" i="1"/>
  <c r="K11" i="1"/>
  <c r="M36" i="1"/>
  <c r="K13" i="1"/>
  <c r="O13" i="1"/>
  <c r="O36" i="1"/>
  <c r="T8" i="1"/>
  <c r="K12" i="1"/>
  <c r="P12" i="1"/>
  <c r="P36" i="1"/>
  <c r="L12" i="1"/>
  <c r="N36" i="1"/>
  <c r="T29" i="1"/>
  <c r="T18" i="1"/>
  <c r="R36" i="1"/>
  <c r="T7" i="1"/>
  <c r="T19" i="1"/>
  <c r="T30" i="1"/>
  <c r="L36" i="1"/>
  <c r="T20" i="1"/>
  <c r="T11" i="1"/>
  <c r="T12" i="1"/>
  <c r="K36" i="1"/>
  <c r="T13" i="1"/>
  <c r="T36" i="1"/>
  <c r="K38" i="1"/>
  <c r="T38" i="1"/>
  <c r="S38" i="1"/>
  <c r="L38" i="1"/>
  <c r="N38" i="1"/>
  <c r="P38" i="1"/>
  <c r="O38" i="1"/>
  <c r="R38" i="1"/>
  <c r="M38" i="1"/>
  <c r="Q38" i="1"/>
</calcChain>
</file>

<file path=xl/comments1.xml><?xml version="1.0" encoding="utf-8"?>
<comments xmlns="http://schemas.openxmlformats.org/spreadsheetml/2006/main">
  <authors>
    <author/>
  </authors>
  <commentList>
    <comment ref="I5" authorId="0" shapeId="0">
      <text>
        <r>
          <rPr>
            <sz val="10"/>
            <color rgb="FF000000"/>
            <rFont val="Arial"/>
            <family val="2"/>
          </rPr>
          <t xml:space="preserve">Dr. Aphrodite Indares:
</t>
        </r>
      </text>
    </comment>
  </commentList>
</comments>
</file>

<file path=xl/sharedStrings.xml><?xml version="1.0" encoding="utf-8"?>
<sst xmlns="http://schemas.openxmlformats.org/spreadsheetml/2006/main" count="105" uniqueCount="84">
  <si>
    <t>section</t>
  </si>
  <si>
    <t>general example</t>
  </si>
  <si>
    <t xml:space="preserve">phases </t>
  </si>
  <si>
    <t>phase compts (PC)</t>
  </si>
  <si>
    <t>molar V of PC</t>
  </si>
  <si>
    <t>average proportion (X) of PC in a given phase</t>
  </si>
  <si>
    <t>molar V of each phase</t>
  </si>
  <si>
    <t>mode % of phases</t>
  </si>
  <si>
    <t>nb of moles of phases</t>
  </si>
  <si>
    <t>mol % of phases</t>
  </si>
  <si>
    <t>mol % of PC</t>
  </si>
  <si>
    <t xml:space="preserve"> moles of oxides in each phase or PC:</t>
  </si>
  <si>
    <r>
      <rPr>
        <b/>
        <i/>
        <sz val="10"/>
        <color rgb="FFDD0806"/>
        <rFont val="Arial"/>
        <family val="2"/>
      </rPr>
      <t>from TWQ_202b</t>
    </r>
    <r>
      <rPr>
        <b/>
        <sz val="10"/>
        <color rgb="FFDD0806"/>
        <rFont val="Arial"/>
        <family val="2"/>
      </rPr>
      <t xml:space="preserve">                       in: m</t>
    </r>
    <r>
      <rPr>
        <b/>
        <vertAlign val="superscript"/>
        <sz val="10"/>
        <color rgb="FFDD0806"/>
        <rFont val="Arial"/>
        <family val="2"/>
      </rPr>
      <t>3</t>
    </r>
    <r>
      <rPr>
        <b/>
        <sz val="10"/>
        <color rgb="FFDD0806"/>
        <rFont val="Arial"/>
        <family val="2"/>
      </rPr>
      <t xml:space="preserve"> *10</t>
    </r>
    <r>
      <rPr>
        <b/>
        <vertAlign val="superscript"/>
        <sz val="10"/>
        <color rgb="FFDD0806"/>
        <rFont val="Arial"/>
        <family val="2"/>
      </rPr>
      <t>5</t>
    </r>
  </si>
  <si>
    <t>calculated from microprobe analysis</t>
  </si>
  <si>
    <r>
      <t xml:space="preserve"> </t>
    </r>
    <r>
      <rPr>
        <sz val="10"/>
        <color rgb="FFDD0806"/>
        <rFont val="Arial"/>
        <family val="2"/>
      </rPr>
      <t>Σ</t>
    </r>
    <r>
      <rPr>
        <i/>
        <sz val="10"/>
        <color rgb="FFDD0806"/>
        <rFont val="Arial"/>
        <family val="2"/>
      </rPr>
      <t>(molar V of each PC)*(X of the PC )</t>
    </r>
  </si>
  <si>
    <t>from SEM</t>
  </si>
  <si>
    <t>mode% / molar V of phase</t>
  </si>
  <si>
    <t>nb moles *(100/Sum moles)</t>
  </si>
  <si>
    <t>mol % of a phase)*(X of the PC)</t>
  </si>
  <si>
    <r>
      <t xml:space="preserve">=proportion of a given  PC from column J multiplied by the number of moles of the oxide in the structural formula;  </t>
    </r>
    <r>
      <rPr>
        <sz val="10"/>
        <rFont val="Arial"/>
        <family val="2"/>
      </rPr>
      <t xml:space="preserve">                                                           </t>
    </r>
    <r>
      <rPr>
        <sz val="10"/>
        <color rgb="FF4600A5"/>
        <rFont val="Arial"/>
        <family val="2"/>
      </rPr>
      <t>for biotite (*) :because the defined PC are artificial (they don't take into account Ti, Al, Si substitutions), there is only one line, with all PC lumped together, and with total oxide proportions from microprobe analyses</t>
    </r>
  </si>
  <si>
    <t>SiO2</t>
  </si>
  <si>
    <t>Al2O3</t>
  </si>
  <si>
    <t>MgO</t>
  </si>
  <si>
    <t>FeO</t>
  </si>
  <si>
    <t>CaO</t>
  </si>
  <si>
    <t>Na2O</t>
  </si>
  <si>
    <t>K2O</t>
  </si>
  <si>
    <t>TiO2</t>
  </si>
  <si>
    <t>H2O</t>
  </si>
  <si>
    <t>Sum</t>
  </si>
  <si>
    <t>Pl</t>
  </si>
  <si>
    <t>ab</t>
  </si>
  <si>
    <r>
      <t>NaAlSi</t>
    </r>
    <r>
      <rPr>
        <sz val="9"/>
        <rFont val="Arial"/>
        <family val="2"/>
      </rPr>
      <t>3</t>
    </r>
    <r>
      <rPr>
        <sz val="10"/>
        <rFont val="Arial"/>
        <family val="2"/>
      </rPr>
      <t>O</t>
    </r>
    <r>
      <rPr>
        <sz val="9"/>
        <rFont val="Arial"/>
        <family val="2"/>
      </rPr>
      <t>8</t>
    </r>
  </si>
  <si>
    <t>an</t>
  </si>
  <si>
    <r>
      <t>CaAl</t>
    </r>
    <r>
      <rPr>
        <sz val="9"/>
        <rFont val="Arial"/>
        <family val="2"/>
      </rPr>
      <t>2</t>
    </r>
    <r>
      <rPr>
        <sz val="10"/>
        <rFont val="Arial"/>
        <family val="2"/>
      </rPr>
      <t>Si</t>
    </r>
    <r>
      <rPr>
        <sz val="9"/>
        <rFont val="Arial"/>
        <family val="2"/>
      </rPr>
      <t>2</t>
    </r>
    <r>
      <rPr>
        <sz val="10"/>
        <rFont val="Arial"/>
        <family val="2"/>
      </rPr>
      <t>O</t>
    </r>
    <r>
      <rPr>
        <sz val="9"/>
        <rFont val="Arial"/>
        <family val="2"/>
      </rPr>
      <t>8</t>
    </r>
  </si>
  <si>
    <t>ksp</t>
  </si>
  <si>
    <r>
      <t>KAlSi</t>
    </r>
    <r>
      <rPr>
        <sz val="9"/>
        <rFont val="Arial"/>
        <family val="2"/>
      </rPr>
      <t>3</t>
    </r>
    <r>
      <rPr>
        <sz val="10"/>
        <rFont val="Arial"/>
        <family val="2"/>
      </rPr>
      <t>O</t>
    </r>
    <r>
      <rPr>
        <sz val="9"/>
        <rFont val="Arial"/>
        <family val="2"/>
      </rPr>
      <t>8</t>
    </r>
  </si>
  <si>
    <t>Ksp</t>
  </si>
  <si>
    <t>Bt*</t>
  </si>
  <si>
    <t>ann*</t>
  </si>
  <si>
    <r>
      <t>K(Fe, Al,Ti,</t>
    </r>
    <r>
      <rPr>
        <sz val="10"/>
        <color rgb="FF4600A5"/>
        <rFont val="Times New Roman"/>
        <family val="1"/>
      </rPr>
      <t>□</t>
    </r>
    <r>
      <rPr>
        <sz val="10"/>
        <color rgb="FF4600A5"/>
        <rFont val="Arial"/>
        <family val="2"/>
      </rPr>
      <t>)</t>
    </r>
    <r>
      <rPr>
        <sz val="9"/>
        <color rgb="FF4600A5"/>
        <rFont val="Arial"/>
        <family val="2"/>
      </rPr>
      <t>3(</t>
    </r>
    <r>
      <rPr>
        <sz val="10"/>
        <color rgb="FF4600A5"/>
        <rFont val="Arial"/>
        <family val="2"/>
      </rPr>
      <t>AlSi)</t>
    </r>
    <r>
      <rPr>
        <sz val="9"/>
        <color rgb="FF4600A5"/>
        <rFont val="Arial"/>
        <family val="2"/>
      </rPr>
      <t>4</t>
    </r>
    <r>
      <rPr>
        <sz val="10"/>
        <color rgb="FF4600A5"/>
        <rFont val="Arial"/>
        <family val="2"/>
      </rPr>
      <t>O</t>
    </r>
    <r>
      <rPr>
        <sz val="9"/>
        <color rgb="FF4600A5"/>
        <rFont val="Arial"/>
        <family val="2"/>
      </rPr>
      <t>10(OH)2</t>
    </r>
  </si>
  <si>
    <t>phl*</t>
  </si>
  <si>
    <r>
      <t>K(Mg, Al,Ti,</t>
    </r>
    <r>
      <rPr>
        <sz val="10"/>
        <color rgb="FF4600A5"/>
        <rFont val="Times New Roman"/>
        <family val="1"/>
      </rPr>
      <t>□</t>
    </r>
    <r>
      <rPr>
        <sz val="10"/>
        <color rgb="FF4600A5"/>
        <rFont val="Arial"/>
        <family val="2"/>
      </rPr>
      <t>)</t>
    </r>
    <r>
      <rPr>
        <sz val="9"/>
        <color rgb="FF4600A5"/>
        <rFont val="Arial"/>
        <family val="2"/>
      </rPr>
      <t>3(</t>
    </r>
    <r>
      <rPr>
        <sz val="10"/>
        <color rgb="FF4600A5"/>
        <rFont val="Arial"/>
        <family val="2"/>
      </rPr>
      <t>AlSi)</t>
    </r>
    <r>
      <rPr>
        <sz val="9"/>
        <color rgb="FF4600A5"/>
        <rFont val="Arial"/>
        <family val="2"/>
      </rPr>
      <t>4</t>
    </r>
    <r>
      <rPr>
        <sz val="10"/>
        <color rgb="FF4600A5"/>
        <rFont val="Arial"/>
        <family val="2"/>
      </rPr>
      <t>O</t>
    </r>
    <r>
      <rPr>
        <sz val="9"/>
        <color rgb="FF4600A5"/>
        <rFont val="Arial"/>
        <family val="2"/>
      </rPr>
      <t>10(OH)2</t>
    </r>
  </si>
  <si>
    <t>Grt</t>
  </si>
  <si>
    <t>Alm</t>
  </si>
  <si>
    <r>
      <t>Fe</t>
    </r>
    <r>
      <rPr>
        <sz val="9"/>
        <rFont val="Arial"/>
        <family val="2"/>
      </rPr>
      <t>3</t>
    </r>
    <r>
      <rPr>
        <sz val="10"/>
        <rFont val="Arial"/>
        <family val="2"/>
      </rPr>
      <t>Al</t>
    </r>
    <r>
      <rPr>
        <sz val="9"/>
        <rFont val="Arial"/>
        <family val="2"/>
      </rPr>
      <t>2</t>
    </r>
    <r>
      <rPr>
        <sz val="10"/>
        <rFont val="Arial"/>
        <family val="2"/>
      </rPr>
      <t>Si</t>
    </r>
    <r>
      <rPr>
        <sz val="9"/>
        <rFont val="Arial"/>
        <family val="2"/>
      </rPr>
      <t>3</t>
    </r>
    <r>
      <rPr>
        <sz val="10"/>
        <rFont val="Arial"/>
        <family val="2"/>
      </rPr>
      <t>O</t>
    </r>
    <r>
      <rPr>
        <sz val="9"/>
        <rFont val="Arial"/>
        <family val="2"/>
      </rPr>
      <t>12</t>
    </r>
  </si>
  <si>
    <t>Grs</t>
  </si>
  <si>
    <r>
      <t>Ca</t>
    </r>
    <r>
      <rPr>
        <sz val="9"/>
        <rFont val="Arial"/>
        <family val="2"/>
      </rPr>
      <t>3</t>
    </r>
    <r>
      <rPr>
        <sz val="10"/>
        <rFont val="Arial"/>
        <family val="2"/>
      </rPr>
      <t>Al</t>
    </r>
    <r>
      <rPr>
        <sz val="9"/>
        <rFont val="Arial"/>
        <family val="2"/>
      </rPr>
      <t>2</t>
    </r>
    <r>
      <rPr>
        <sz val="10"/>
        <rFont val="Arial"/>
        <family val="2"/>
      </rPr>
      <t>Si</t>
    </r>
    <r>
      <rPr>
        <sz val="9"/>
        <rFont val="Arial"/>
        <family val="2"/>
      </rPr>
      <t>3</t>
    </r>
    <r>
      <rPr>
        <sz val="10"/>
        <rFont val="Arial"/>
        <family val="2"/>
      </rPr>
      <t>O</t>
    </r>
    <r>
      <rPr>
        <sz val="9"/>
        <rFont val="Arial"/>
        <family val="2"/>
      </rPr>
      <t>12</t>
    </r>
  </si>
  <si>
    <t>Prp</t>
  </si>
  <si>
    <r>
      <t>Mg</t>
    </r>
    <r>
      <rPr>
        <sz val="9"/>
        <rFont val="Arial"/>
        <family val="2"/>
      </rPr>
      <t>3</t>
    </r>
    <r>
      <rPr>
        <sz val="10"/>
        <rFont val="Arial"/>
        <family val="2"/>
      </rPr>
      <t>Al</t>
    </r>
    <r>
      <rPr>
        <sz val="9"/>
        <rFont val="Arial"/>
        <family val="2"/>
      </rPr>
      <t>2</t>
    </r>
    <r>
      <rPr>
        <sz val="10"/>
        <rFont val="Arial"/>
        <family val="2"/>
      </rPr>
      <t>Si</t>
    </r>
    <r>
      <rPr>
        <sz val="9"/>
        <rFont val="Arial"/>
        <family val="2"/>
      </rPr>
      <t>3</t>
    </r>
    <r>
      <rPr>
        <sz val="10"/>
        <rFont val="Arial"/>
        <family val="2"/>
      </rPr>
      <t>O</t>
    </r>
    <r>
      <rPr>
        <sz val="9"/>
        <rFont val="Arial"/>
        <family val="2"/>
      </rPr>
      <t>12</t>
    </r>
  </si>
  <si>
    <t>sps</t>
  </si>
  <si>
    <t>Mn3Al2Si3O12</t>
  </si>
  <si>
    <t>Qtz</t>
  </si>
  <si>
    <t>Qtz_a</t>
  </si>
  <si>
    <r>
      <t>SiO</t>
    </r>
    <r>
      <rPr>
        <sz val="9"/>
        <rFont val="Arial"/>
        <family val="2"/>
      </rPr>
      <t>2</t>
    </r>
  </si>
  <si>
    <t>Qtz_b</t>
  </si>
  <si>
    <t>Alsil</t>
  </si>
  <si>
    <t>Ky</t>
  </si>
  <si>
    <r>
      <t>Al</t>
    </r>
    <r>
      <rPr>
        <sz val="9"/>
        <rFont val="Arial"/>
        <family val="2"/>
      </rPr>
      <t>2</t>
    </r>
    <r>
      <rPr>
        <sz val="10"/>
        <rFont val="Arial"/>
        <family val="2"/>
      </rPr>
      <t>SiO</t>
    </r>
    <r>
      <rPr>
        <sz val="9"/>
        <rFont val="Arial"/>
        <family val="2"/>
      </rPr>
      <t>5</t>
    </r>
  </si>
  <si>
    <t>Sil</t>
  </si>
  <si>
    <t>Ap</t>
  </si>
  <si>
    <r>
      <t>Ca</t>
    </r>
    <r>
      <rPr>
        <sz val="9"/>
        <rFont val="Arial"/>
        <family val="2"/>
      </rPr>
      <t>5</t>
    </r>
    <r>
      <rPr>
        <sz val="10"/>
        <rFont val="Arial"/>
        <family val="2"/>
      </rPr>
      <t>(PO</t>
    </r>
    <r>
      <rPr>
        <sz val="9"/>
        <rFont val="Arial"/>
        <family val="2"/>
      </rPr>
      <t>4</t>
    </r>
    <r>
      <rPr>
        <sz val="10"/>
        <rFont val="Arial"/>
        <family val="2"/>
      </rPr>
      <t>)</t>
    </r>
    <r>
      <rPr>
        <sz val="9"/>
        <rFont val="Arial"/>
        <family val="2"/>
      </rPr>
      <t>3</t>
    </r>
    <r>
      <rPr>
        <sz val="10"/>
        <rFont val="Arial"/>
        <family val="2"/>
      </rPr>
      <t>(F,Cl,OH)</t>
    </r>
  </si>
  <si>
    <t>Ru</t>
  </si>
  <si>
    <t>SUM</t>
  </si>
  <si>
    <t xml:space="preserve"> </t>
  </si>
  <si>
    <t>other minerals you may need to add</t>
  </si>
  <si>
    <t>mol % of oxides (bulk composition)</t>
  </si>
  <si>
    <t>Ms</t>
  </si>
  <si>
    <r>
      <t>KAl</t>
    </r>
    <r>
      <rPr>
        <sz val="9"/>
        <rFont val="Arial"/>
        <family val="2"/>
      </rPr>
      <t>2</t>
    </r>
    <r>
      <rPr>
        <sz val="10"/>
        <rFont val="Arial"/>
        <family val="2"/>
      </rPr>
      <t>(Si</t>
    </r>
    <r>
      <rPr>
        <sz val="9"/>
        <rFont val="Arial"/>
        <family val="2"/>
      </rPr>
      <t>3</t>
    </r>
    <r>
      <rPr>
        <sz val="10"/>
        <rFont val="Arial"/>
        <family val="2"/>
      </rPr>
      <t>Al)O</t>
    </r>
    <r>
      <rPr>
        <sz val="9"/>
        <rFont val="Arial"/>
        <family val="2"/>
      </rPr>
      <t>10</t>
    </r>
    <r>
      <rPr>
        <sz val="10"/>
        <rFont val="Arial"/>
        <family val="2"/>
      </rPr>
      <t>(OH)</t>
    </r>
    <r>
      <rPr>
        <sz val="9"/>
        <rFont val="Arial"/>
        <family val="2"/>
      </rPr>
      <t>2</t>
    </r>
  </si>
  <si>
    <t>Cd</t>
  </si>
  <si>
    <t>Fe_cd</t>
  </si>
  <si>
    <r>
      <t>Fe</t>
    </r>
    <r>
      <rPr>
        <sz val="9"/>
        <rFont val="Arial"/>
        <family val="2"/>
      </rPr>
      <t>2</t>
    </r>
    <r>
      <rPr>
        <sz val="10"/>
        <rFont val="Arial"/>
        <family val="2"/>
      </rPr>
      <t>Al</t>
    </r>
    <r>
      <rPr>
        <sz val="9"/>
        <rFont val="Arial"/>
        <family val="2"/>
      </rPr>
      <t>4</t>
    </r>
    <r>
      <rPr>
        <sz val="10"/>
        <rFont val="Arial"/>
        <family val="2"/>
      </rPr>
      <t>Si</t>
    </r>
    <r>
      <rPr>
        <sz val="9"/>
        <rFont val="Arial"/>
        <family val="2"/>
      </rPr>
      <t>5</t>
    </r>
    <r>
      <rPr>
        <sz val="10"/>
        <rFont val="Arial"/>
        <family val="2"/>
      </rPr>
      <t>O</t>
    </r>
    <r>
      <rPr>
        <sz val="9"/>
        <rFont val="Arial"/>
        <family val="2"/>
      </rPr>
      <t>18 H2O</t>
    </r>
  </si>
  <si>
    <t>Mg_cd</t>
  </si>
  <si>
    <r>
      <t>Mg</t>
    </r>
    <r>
      <rPr>
        <sz val="9"/>
        <rFont val="Arial"/>
        <family val="2"/>
      </rPr>
      <t>2</t>
    </r>
    <r>
      <rPr>
        <sz val="10"/>
        <rFont val="Arial"/>
        <family val="2"/>
      </rPr>
      <t>Al</t>
    </r>
    <r>
      <rPr>
        <sz val="9"/>
        <rFont val="Arial"/>
        <family val="2"/>
      </rPr>
      <t>4</t>
    </r>
    <r>
      <rPr>
        <sz val="10"/>
        <rFont val="Arial"/>
        <family val="2"/>
      </rPr>
      <t>Si</t>
    </r>
    <r>
      <rPr>
        <sz val="9"/>
        <rFont val="Arial"/>
        <family val="2"/>
      </rPr>
      <t>5</t>
    </r>
    <r>
      <rPr>
        <sz val="10"/>
        <rFont val="Arial"/>
        <family val="2"/>
      </rPr>
      <t>O</t>
    </r>
    <r>
      <rPr>
        <sz val="9"/>
        <rFont val="Arial"/>
        <family val="2"/>
      </rPr>
      <t>18 H2O</t>
    </r>
  </si>
  <si>
    <t>note: crd has also some water that has to be taken into account; how much cannot be known by standard analytical methods but some approximations can be made</t>
  </si>
  <si>
    <t>Ilm</t>
  </si>
  <si>
    <r>
      <t>FeTiO</t>
    </r>
    <r>
      <rPr>
        <sz val="9"/>
        <rFont val="Arial"/>
        <family val="2"/>
      </rPr>
      <t>3</t>
    </r>
  </si>
  <si>
    <t>Mag</t>
  </si>
  <si>
    <r>
      <t>Fe</t>
    </r>
    <r>
      <rPr>
        <sz val="9"/>
        <rFont val="Arial"/>
        <family val="2"/>
      </rPr>
      <t>3</t>
    </r>
    <r>
      <rPr>
        <sz val="10"/>
        <rFont val="Arial"/>
        <family val="2"/>
      </rPr>
      <t>O</t>
    </r>
    <r>
      <rPr>
        <sz val="9"/>
        <rFont val="Arial"/>
        <family val="2"/>
      </rPr>
      <t>4</t>
    </r>
  </si>
  <si>
    <t>Spl</t>
  </si>
  <si>
    <r>
      <t>MgAl</t>
    </r>
    <r>
      <rPr>
        <sz val="9"/>
        <rFont val="Arial"/>
        <family val="2"/>
      </rPr>
      <t>2</t>
    </r>
    <r>
      <rPr>
        <sz val="10"/>
        <rFont val="Arial"/>
        <family val="2"/>
      </rPr>
      <t>O</t>
    </r>
    <r>
      <rPr>
        <sz val="9"/>
        <rFont val="Arial"/>
        <family val="2"/>
      </rPr>
      <t>4</t>
    </r>
  </si>
  <si>
    <t>FeAl2O4</t>
  </si>
  <si>
    <t xml:space="preserve">structural formulas of PC** </t>
  </si>
  <si>
    <t>** you should have your probe data on the basis of the same nb of oxygens as  in column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</si>
</sst>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9" x14ac:knownFonts="1">
    <font>
      <sz val="12"/>
      <color theme="1"/>
      <name val="Calibri"/>
      <family val="2"/>
      <scheme val="minor"/>
    </font>
    <font>
      <sz val="11"/>
      <color theme="1"/>
      <name val="Calibri"/>
      <family val="2"/>
      <scheme val="minor"/>
    </font>
    <font>
      <sz val="10"/>
      <name val="Arial"/>
      <family val="2"/>
    </font>
    <font>
      <b/>
      <sz val="10"/>
      <color rgb="FFFF0000"/>
      <name val="Arial"/>
      <family val="2"/>
    </font>
    <font>
      <b/>
      <sz val="10"/>
      <name val="Arial"/>
      <family val="2"/>
    </font>
    <font>
      <b/>
      <i/>
      <sz val="10"/>
      <color rgb="FFDD0806"/>
      <name val="Arial"/>
      <family val="2"/>
    </font>
    <font>
      <b/>
      <sz val="10"/>
      <color rgb="FFDD0806"/>
      <name val="Arial"/>
      <family val="2"/>
    </font>
    <font>
      <b/>
      <vertAlign val="superscript"/>
      <sz val="10"/>
      <color rgb="FFDD0806"/>
      <name val="Arial"/>
      <family val="2"/>
    </font>
    <font>
      <i/>
      <sz val="10"/>
      <color rgb="FFFF0000"/>
      <name val="Arial"/>
      <family val="2"/>
    </font>
    <font>
      <sz val="10"/>
      <color rgb="FFDD0806"/>
      <name val="Arial"/>
      <family val="2"/>
    </font>
    <font>
      <i/>
      <sz val="10"/>
      <color rgb="FFDD0806"/>
      <name val="Arial"/>
      <family val="2"/>
    </font>
    <font>
      <b/>
      <i/>
      <sz val="10"/>
      <color rgb="FFFF0000"/>
      <name val="Arial"/>
      <family val="2"/>
    </font>
    <font>
      <sz val="10"/>
      <color rgb="FFFF0000"/>
      <name val="Arial"/>
      <family val="2"/>
    </font>
    <font>
      <sz val="10"/>
      <color rgb="FF4600A5"/>
      <name val="Arial"/>
      <family val="2"/>
    </font>
    <font>
      <sz val="10"/>
      <color rgb="FF7F7F7F"/>
      <name val="Arial"/>
      <family val="2"/>
    </font>
    <font>
      <sz val="9"/>
      <name val="Arial"/>
      <family val="2"/>
    </font>
    <font>
      <b/>
      <sz val="10"/>
      <color rgb="FF0000D4"/>
      <name val="Arial"/>
      <family val="2"/>
    </font>
    <font>
      <b/>
      <sz val="10"/>
      <color rgb="FF4600A5"/>
      <name val="Arial"/>
      <family val="2"/>
    </font>
    <font>
      <sz val="10"/>
      <color rgb="FF4600A5"/>
      <name val="Times New Roman"/>
      <family val="1"/>
    </font>
    <font>
      <sz val="9"/>
      <color rgb="FF4600A5"/>
      <name val="Arial"/>
      <family val="2"/>
    </font>
    <font>
      <b/>
      <sz val="10"/>
      <color rgb="FFE36C09"/>
      <name val="Arial"/>
      <family val="2"/>
    </font>
    <font>
      <sz val="10"/>
      <color rgb="FF0000D4"/>
      <name val="Arial"/>
      <family val="2"/>
    </font>
    <font>
      <b/>
      <sz val="10"/>
      <color rgb="FF808080"/>
      <name val="Arial"/>
      <family val="2"/>
    </font>
    <font>
      <b/>
      <sz val="10"/>
      <color rgb="FF0000FF"/>
      <name val="Arial"/>
      <family val="2"/>
    </font>
    <font>
      <sz val="10"/>
      <color rgb="FF000000"/>
      <name val="Arial"/>
      <family val="2"/>
    </font>
    <font>
      <sz val="12"/>
      <color rgb="FFFF0000"/>
      <name val="Calibri"/>
      <family val="2"/>
      <scheme val="minor"/>
    </font>
    <font>
      <b/>
      <sz val="10"/>
      <color rgb="FFFF40FF"/>
      <name val="Arial"/>
      <family val="2"/>
    </font>
    <font>
      <b/>
      <i/>
      <sz val="12"/>
      <color rgb="FF993366"/>
      <name val="Arial"/>
      <family val="2"/>
    </font>
    <font>
      <sz val="11"/>
      <color rgb="FFFF0000"/>
      <name val="Calibri"/>
      <family val="2"/>
      <scheme val="minor"/>
    </font>
  </fonts>
  <fills count="23">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theme="7"/>
        <bgColor indexed="64"/>
      </patternFill>
    </fill>
    <fill>
      <patternFill patternType="solid">
        <fgColor theme="5" tint="0.79998168889431442"/>
        <bgColor rgb="FFFFCC99"/>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8AD8"/>
        <bgColor indexed="64"/>
      </patternFill>
    </fill>
    <fill>
      <patternFill patternType="solid">
        <fgColor theme="4" tint="0.59999389629810485"/>
        <bgColor rgb="FFCC99FF"/>
      </patternFill>
    </fill>
    <fill>
      <patternFill patternType="solid">
        <fgColor theme="4" tint="0.59999389629810485"/>
        <bgColor indexed="64"/>
      </patternFill>
    </fill>
    <fill>
      <patternFill patternType="solid">
        <fgColor rgb="FFFF8AD8"/>
        <bgColor rgb="FFF20884"/>
      </patternFill>
    </fill>
    <fill>
      <patternFill patternType="solid">
        <fgColor theme="4" tint="0.79998168889431442"/>
        <bgColor indexed="64"/>
      </patternFill>
    </fill>
    <fill>
      <patternFill patternType="solid">
        <fgColor rgb="FFFFFF00"/>
        <bgColor rgb="FFFFFF99"/>
      </patternFill>
    </fill>
    <fill>
      <patternFill patternType="solid">
        <fgColor rgb="FFFFFF00"/>
        <bgColor indexed="64"/>
      </patternFill>
    </fill>
    <fill>
      <patternFill patternType="solid">
        <fgColor theme="9" tint="0.59999389629810485"/>
        <bgColor rgb="FFCCFFCC"/>
      </patternFill>
    </fill>
    <fill>
      <patternFill patternType="solid">
        <fgColor theme="9" tint="0.59999389629810485"/>
        <bgColor indexed="64"/>
      </patternFill>
    </fill>
    <fill>
      <patternFill patternType="solid">
        <fgColor theme="9" tint="0.79998168889431442"/>
        <bgColor rgb="FFCCFFCC"/>
      </patternFill>
    </fill>
    <fill>
      <patternFill patternType="solid">
        <fgColor theme="9" tint="0.79998168889431442"/>
        <bgColor indexed="64"/>
      </patternFill>
    </fill>
    <fill>
      <patternFill patternType="solid">
        <fgColor theme="6" tint="0.59999389629810485"/>
        <bgColor rgb="FFC0C0C0"/>
      </patternFill>
    </fill>
    <fill>
      <patternFill patternType="solid">
        <fgColor theme="6" tint="0.59999389629810485"/>
        <bgColor indexed="64"/>
      </patternFill>
    </fill>
    <fill>
      <patternFill patternType="solid">
        <fgColor theme="5" tint="0.59999389629810485"/>
        <bgColor rgb="FFCCFFFF"/>
      </patternFill>
    </fill>
    <fill>
      <patternFill patternType="solid">
        <fgColor theme="7"/>
        <bgColor rgb="FF1FB71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0">
    <xf numFmtId="0" fontId="0" fillId="0" borderId="0" xfId="0"/>
    <xf numFmtId="0" fontId="2" fillId="0" borderId="1" xfId="0" applyFont="1" applyBorder="1"/>
    <xf numFmtId="0" fontId="3" fillId="0" borderId="1" xfId="0" applyFont="1" applyBorder="1"/>
    <xf numFmtId="0" fontId="4" fillId="0" borderId="1" xfId="0" applyFont="1" applyBorder="1"/>
    <xf numFmtId="0" fontId="2" fillId="0" borderId="1" xfId="0" applyFont="1" applyBorder="1" applyAlignment="1">
      <alignment vertical="top" wrapText="1"/>
    </xf>
    <xf numFmtId="0" fontId="4" fillId="0" borderId="1" xfId="0" applyFont="1" applyBorder="1" applyAlignment="1">
      <alignment vertical="center"/>
    </xf>
    <xf numFmtId="0" fontId="4" fillId="0" borderId="1" xfId="0" applyFont="1" applyBorder="1" applyAlignment="1">
      <alignment vertical="top" wrapText="1"/>
    </xf>
    <xf numFmtId="0" fontId="4" fillId="0" borderId="1" xfId="0" applyFont="1" applyBorder="1" applyAlignment="1">
      <alignment vertical="center" wrapText="1"/>
    </xf>
    <xf numFmtId="0" fontId="4" fillId="0" borderId="2" xfId="0" applyFont="1" applyBorder="1" applyAlignment="1">
      <alignment wrapText="1"/>
    </xf>
    <xf numFmtId="0" fontId="3" fillId="0" borderId="1" xfId="0" applyFont="1" applyBorder="1" applyAlignment="1">
      <alignment vertical="center" wrapText="1"/>
    </xf>
    <xf numFmtId="0" fontId="8" fillId="0" borderId="1" xfId="0" applyFont="1" applyBorder="1" applyAlignment="1">
      <alignment vertical="top" wrapText="1"/>
    </xf>
    <xf numFmtId="0" fontId="8" fillId="0" borderId="1" xfId="0" quotePrefix="1" applyFont="1" applyBorder="1" applyAlignment="1">
      <alignment vertical="top" wrapText="1"/>
    </xf>
    <xf numFmtId="2" fontId="2" fillId="0" borderId="1" xfId="0" applyNumberFormat="1" applyFont="1" applyBorder="1"/>
    <xf numFmtId="164" fontId="16" fillId="0" borderId="1" xfId="0" applyNumberFormat="1" applyFont="1" applyBorder="1"/>
    <xf numFmtId="2" fontId="2" fillId="2" borderId="1" xfId="0" applyNumberFormat="1" applyFont="1" applyFill="1" applyBorder="1"/>
    <xf numFmtId="2" fontId="14" fillId="0" borderId="1" xfId="0" applyNumberFormat="1" applyFont="1" applyBorder="1"/>
    <xf numFmtId="0" fontId="17" fillId="0" borderId="1" xfId="0" applyFont="1" applyBorder="1"/>
    <xf numFmtId="2" fontId="13" fillId="0" borderId="1" xfId="0" applyNumberFormat="1" applyFont="1" applyBorder="1"/>
    <xf numFmtId="164" fontId="20" fillId="0" borderId="1" xfId="0" applyNumberFormat="1" applyFont="1" applyBorder="1"/>
    <xf numFmtId="0" fontId="16" fillId="0" borderId="1" xfId="0" applyFont="1" applyBorder="1"/>
    <xf numFmtId="0" fontId="6" fillId="0" borderId="1" xfId="0" applyFont="1" applyBorder="1"/>
    <xf numFmtId="0" fontId="21" fillId="0" borderId="1" xfId="0" applyFont="1" applyBorder="1"/>
    <xf numFmtId="0" fontId="22" fillId="0" borderId="1" xfId="0" applyFont="1" applyBorder="1"/>
    <xf numFmtId="2" fontId="22" fillId="0" borderId="1" xfId="0" applyNumberFormat="1" applyFont="1" applyBorder="1"/>
    <xf numFmtId="2" fontId="22" fillId="3" borderId="1" xfId="0" applyNumberFormat="1" applyFont="1" applyFill="1" applyBorder="1"/>
    <xf numFmtId="0" fontId="2" fillId="0" borderId="8" xfId="0" applyFont="1" applyBorder="1"/>
    <xf numFmtId="164" fontId="23" fillId="0" borderId="1" xfId="0" applyNumberFormat="1" applyFont="1" applyBorder="1"/>
    <xf numFmtId="0" fontId="0" fillId="0" borderId="0" xfId="0" applyFont="1" applyAlignment="1"/>
    <xf numFmtId="0" fontId="4" fillId="0" borderId="0" xfId="0" applyFont="1"/>
    <xf numFmtId="0" fontId="2" fillId="0" borderId="0" xfId="0" applyFont="1"/>
    <xf numFmtId="0" fontId="25" fillId="0" borderId="0" xfId="0" applyFont="1" applyAlignment="1"/>
    <xf numFmtId="0" fontId="26" fillId="0" borderId="1" xfId="0" applyFont="1" applyBorder="1" applyAlignment="1">
      <alignment vertical="top" wrapText="1"/>
    </xf>
    <xf numFmtId="2" fontId="2" fillId="0" borderId="4" xfId="0" applyNumberFormat="1" applyFont="1" applyBorder="1"/>
    <xf numFmtId="0" fontId="21" fillId="0" borderId="1" xfId="0" applyFont="1" applyFill="1" applyBorder="1"/>
    <xf numFmtId="2" fontId="21" fillId="0" borderId="1" xfId="0" applyNumberFormat="1" applyFont="1" applyFill="1" applyBorder="1"/>
    <xf numFmtId="2" fontId="2" fillId="0" borderId="1" xfId="0" applyNumberFormat="1" applyFont="1" applyFill="1" applyBorder="1"/>
    <xf numFmtId="2" fontId="14" fillId="0" borderId="1" xfId="0" applyNumberFormat="1" applyFont="1" applyFill="1" applyBorder="1"/>
    <xf numFmtId="2" fontId="21" fillId="0" borderId="1" xfId="0" applyNumberFormat="1" applyFont="1" applyFill="1" applyBorder="1" applyAlignment="1">
      <alignment horizontal="left"/>
    </xf>
    <xf numFmtId="2" fontId="2" fillId="0" borderId="3" xfId="0" applyNumberFormat="1" applyFont="1" applyBorder="1"/>
    <xf numFmtId="2" fontId="0" fillId="0" borderId="0" xfId="0" applyNumberFormat="1" applyFont="1" applyAlignment="1"/>
    <xf numFmtId="2" fontId="0" fillId="0" borderId="0" xfId="0" applyNumberFormat="1"/>
    <xf numFmtId="2" fontId="2" fillId="5" borderId="1" xfId="0" applyNumberFormat="1" applyFont="1" applyFill="1" applyBorder="1"/>
    <xf numFmtId="2" fontId="2" fillId="6" borderId="1" xfId="0" applyNumberFormat="1" applyFont="1" applyFill="1" applyBorder="1"/>
    <xf numFmtId="2" fontId="22" fillId="6" borderId="1" xfId="0" applyNumberFormat="1" applyFont="1" applyFill="1" applyBorder="1"/>
    <xf numFmtId="2" fontId="2" fillId="7" borderId="1" xfId="0" applyNumberFormat="1" applyFont="1" applyFill="1" applyBorder="1"/>
    <xf numFmtId="2" fontId="22" fillId="7" borderId="1" xfId="0" applyNumberFormat="1" applyFont="1" applyFill="1" applyBorder="1"/>
    <xf numFmtId="2" fontId="13" fillId="5" borderId="1" xfId="0" applyNumberFormat="1" applyFont="1" applyFill="1" applyBorder="1"/>
    <xf numFmtId="2" fontId="2" fillId="8" borderId="1" xfId="0" applyNumberFormat="1" applyFont="1" applyFill="1" applyBorder="1"/>
    <xf numFmtId="2" fontId="22" fillId="8" borderId="1" xfId="0" applyNumberFormat="1" applyFont="1" applyFill="1" applyBorder="1"/>
    <xf numFmtId="2" fontId="2" fillId="9" borderId="1" xfId="0" applyNumberFormat="1" applyFont="1" applyFill="1" applyBorder="1"/>
    <xf numFmtId="2" fontId="13" fillId="9" borderId="1" xfId="0" applyNumberFormat="1" applyFont="1" applyFill="1" applyBorder="1"/>
    <xf numFmtId="2" fontId="2" fillId="10" borderId="1" xfId="0" applyNumberFormat="1" applyFont="1" applyFill="1" applyBorder="1"/>
    <xf numFmtId="2" fontId="22" fillId="10" borderId="1" xfId="0" applyNumberFormat="1" applyFont="1" applyFill="1" applyBorder="1"/>
    <xf numFmtId="2" fontId="2" fillId="11" borderId="1" xfId="0" applyNumberFormat="1" applyFont="1" applyFill="1" applyBorder="1"/>
    <xf numFmtId="2" fontId="17" fillId="11" borderId="1" xfId="0" applyNumberFormat="1" applyFont="1" applyFill="1" applyBorder="1"/>
    <xf numFmtId="2" fontId="2" fillId="13" borderId="1" xfId="0" applyNumberFormat="1" applyFont="1" applyFill="1" applyBorder="1"/>
    <xf numFmtId="2" fontId="13" fillId="13" borderId="1" xfId="0" applyNumberFormat="1" applyFont="1" applyFill="1" applyBorder="1"/>
    <xf numFmtId="2" fontId="2" fillId="14" borderId="1" xfId="0" applyNumberFormat="1" applyFont="1" applyFill="1" applyBorder="1"/>
    <xf numFmtId="2" fontId="22" fillId="14" borderId="1" xfId="0" applyNumberFormat="1" applyFont="1" applyFill="1" applyBorder="1"/>
    <xf numFmtId="0" fontId="2" fillId="13" borderId="1" xfId="0" applyFont="1" applyFill="1" applyBorder="1"/>
    <xf numFmtId="0" fontId="2" fillId="14" borderId="1" xfId="0" applyFont="1" applyFill="1" applyBorder="1"/>
    <xf numFmtId="2" fontId="2" fillId="15" borderId="1" xfId="0" applyNumberFormat="1" applyFont="1" applyFill="1" applyBorder="1"/>
    <xf numFmtId="2" fontId="13" fillId="15" borderId="1" xfId="0" applyNumberFormat="1" applyFont="1" applyFill="1" applyBorder="1"/>
    <xf numFmtId="2" fontId="2" fillId="16" borderId="1" xfId="0" applyNumberFormat="1" applyFont="1" applyFill="1" applyBorder="1"/>
    <xf numFmtId="2" fontId="22" fillId="16" borderId="1" xfId="0" applyNumberFormat="1" applyFont="1" applyFill="1" applyBorder="1"/>
    <xf numFmtId="2" fontId="2" fillId="17" borderId="1" xfId="0" applyNumberFormat="1" applyFont="1" applyFill="1" applyBorder="1"/>
    <xf numFmtId="2" fontId="13" fillId="17" borderId="1" xfId="0" applyNumberFormat="1" applyFont="1" applyFill="1" applyBorder="1"/>
    <xf numFmtId="2" fontId="2" fillId="18" borderId="1" xfId="0" applyNumberFormat="1" applyFont="1" applyFill="1" applyBorder="1"/>
    <xf numFmtId="2" fontId="22" fillId="18" borderId="1" xfId="0" applyNumberFormat="1" applyFont="1" applyFill="1" applyBorder="1"/>
    <xf numFmtId="2" fontId="2" fillId="19" borderId="1" xfId="0" applyNumberFormat="1" applyFont="1" applyFill="1" applyBorder="1"/>
    <xf numFmtId="2" fontId="13" fillId="19" borderId="1" xfId="0" applyNumberFormat="1" applyFont="1" applyFill="1" applyBorder="1"/>
    <xf numFmtId="2" fontId="2" fillId="20" borderId="1" xfId="0" applyNumberFormat="1" applyFont="1" applyFill="1" applyBorder="1"/>
    <xf numFmtId="2" fontId="22" fillId="20" borderId="1" xfId="0" applyNumberFormat="1" applyFont="1" applyFill="1" applyBorder="1"/>
    <xf numFmtId="2" fontId="2" fillId="21" borderId="1" xfId="0" applyNumberFormat="1" applyFont="1" applyFill="1" applyBorder="1"/>
    <xf numFmtId="2" fontId="13" fillId="21" borderId="1" xfId="0" applyNumberFormat="1" applyFont="1" applyFill="1" applyBorder="1"/>
    <xf numFmtId="2" fontId="27" fillId="22" borderId="1" xfId="0" applyNumberFormat="1" applyFont="1" applyFill="1" applyBorder="1"/>
    <xf numFmtId="2" fontId="2" fillId="0" borderId="1" xfId="0" applyNumberFormat="1" applyFont="1" applyFill="1" applyBorder="1" applyAlignment="1">
      <alignment horizontal="left"/>
    </xf>
    <xf numFmtId="2" fontId="2" fillId="0" borderId="0" xfId="0" applyNumberFormat="1" applyFont="1" applyFill="1" applyAlignment="1">
      <alignment horizontal="left"/>
    </xf>
    <xf numFmtId="0" fontId="2" fillId="0" borderId="1" xfId="0" applyFont="1" applyFill="1" applyBorder="1"/>
    <xf numFmtId="0" fontId="2" fillId="0" borderId="0" xfId="0" applyFont="1" applyFill="1"/>
    <xf numFmtId="2" fontId="0" fillId="0" borderId="0" xfId="0" applyNumberFormat="1" applyFill="1" applyAlignment="1">
      <alignment horizontal="left"/>
    </xf>
    <xf numFmtId="0" fontId="4" fillId="0" borderId="1" xfId="0" applyFont="1" applyFill="1" applyBorder="1"/>
    <xf numFmtId="0" fontId="4" fillId="0" borderId="1" xfId="0" applyFont="1" applyFill="1" applyBorder="1" applyAlignment="1">
      <alignment vertical="center" wrapText="1"/>
    </xf>
    <xf numFmtId="0" fontId="8" fillId="0" borderId="1" xfId="0" applyFont="1" applyFill="1" applyBorder="1" applyAlignment="1">
      <alignment vertical="top" wrapText="1"/>
    </xf>
    <xf numFmtId="2" fontId="22" fillId="0" borderId="1" xfId="0" applyNumberFormat="1" applyFont="1" applyFill="1" applyBorder="1"/>
    <xf numFmtId="0" fontId="2" fillId="0" borderId="7" xfId="0" applyFont="1" applyFill="1" applyBorder="1"/>
    <xf numFmtId="0" fontId="0" fillId="0" borderId="0" xfId="0" applyFill="1"/>
    <xf numFmtId="2" fontId="11" fillId="12" borderId="1" xfId="0" applyNumberFormat="1" applyFont="1" applyFill="1" applyBorder="1" applyAlignment="1">
      <alignment horizontal="left" wrapText="1"/>
    </xf>
    <xf numFmtId="2" fontId="2" fillId="12" borderId="1" xfId="0" applyNumberFormat="1" applyFont="1" applyFill="1" applyBorder="1" applyAlignment="1">
      <alignment horizontal="left"/>
    </xf>
    <xf numFmtId="2" fontId="4" fillId="12" borderId="1" xfId="0" applyNumberFormat="1" applyFont="1" applyFill="1" applyBorder="1" applyAlignment="1">
      <alignment horizontal="left"/>
    </xf>
    <xf numFmtId="2" fontId="22" fillId="12" borderId="1" xfId="0" applyNumberFormat="1" applyFont="1" applyFill="1" applyBorder="1" applyAlignment="1">
      <alignment horizontal="left"/>
    </xf>
    <xf numFmtId="2" fontId="4" fillId="12" borderId="1" xfId="0" applyNumberFormat="1" applyFont="1" applyFill="1" applyBorder="1" applyAlignment="1">
      <alignment horizontal="left" vertical="center" wrapText="1"/>
    </xf>
    <xf numFmtId="0" fontId="4" fillId="12" borderId="1" xfId="0" applyFont="1" applyFill="1" applyBorder="1" applyAlignment="1">
      <alignment vertical="top" wrapText="1"/>
    </xf>
    <xf numFmtId="0" fontId="8" fillId="12" borderId="1" xfId="0" applyFont="1" applyFill="1" applyBorder="1" applyAlignment="1">
      <alignment vertical="top" wrapText="1"/>
    </xf>
    <xf numFmtId="0" fontId="2" fillId="12" borderId="1" xfId="0" applyFont="1" applyFill="1" applyBorder="1"/>
    <xf numFmtId="0" fontId="1" fillId="0" borderId="0" xfId="0" applyFont="1"/>
    <xf numFmtId="0" fontId="1" fillId="0" borderId="0" xfId="0" applyFont="1" applyAlignment="1"/>
    <xf numFmtId="0" fontId="28" fillId="0" borderId="0" xfId="0" applyFont="1"/>
    <xf numFmtId="0" fontId="28" fillId="0" borderId="0" xfId="0" applyFont="1" applyAlignment="1"/>
    <xf numFmtId="0" fontId="4" fillId="0" borderId="2" xfId="0" applyFont="1" applyBorder="1" applyAlignment="1">
      <alignment wrapText="1"/>
    </xf>
    <xf numFmtId="0" fontId="2" fillId="0" borderId="3" xfId="0" applyFont="1" applyBorder="1"/>
    <xf numFmtId="0" fontId="2" fillId="0" borderId="4" xfId="0" applyFont="1" applyBorder="1"/>
    <xf numFmtId="0" fontId="12" fillId="0" borderId="2" xfId="0" applyFont="1" applyBorder="1" applyAlignment="1">
      <alignment wrapText="1"/>
    </xf>
    <xf numFmtId="0" fontId="4" fillId="22" borderId="5" xfId="0" applyFont="1" applyFill="1" applyBorder="1" applyAlignment="1">
      <alignment vertical="top" wrapText="1"/>
    </xf>
    <xf numFmtId="0" fontId="2" fillId="4" borderId="6" xfId="0" applyFont="1" applyFill="1" applyBorder="1"/>
    <xf numFmtId="0" fontId="2" fillId="4" borderId="7" xfId="0" applyFont="1" applyFill="1" applyBorder="1"/>
    <xf numFmtId="0" fontId="2" fillId="4" borderId="8" xfId="0" applyFont="1" applyFill="1" applyBorder="1"/>
    <xf numFmtId="0" fontId="26"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cellXfs>
  <cellStyles count="1">
    <cellStyle name="Normal" xfId="0" builtinId="0"/>
  </cellStyles>
  <dxfs count="0"/>
  <tableStyles count="0" defaultTableStyle="TableStyleMedium2" defaultPivotStyle="PivotStyleLight16"/>
  <colors>
    <mruColors>
      <color rgb="FFFF8AD8"/>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6"/>
  <sheetViews>
    <sheetView tabSelected="1" topLeftCell="A37" workbookViewId="0">
      <selection activeCell="A55" sqref="A55"/>
    </sheetView>
  </sheetViews>
  <sheetFormatPr defaultColWidth="11" defaultRowHeight="15.75" x14ac:dyDescent="0.25"/>
  <cols>
    <col min="1" max="2" width="8.25" customWidth="1"/>
    <col min="3" max="3" width="12.75" customWidth="1"/>
    <col min="7" max="7" width="10.75" style="80"/>
    <col min="9" max="9" width="10.75" style="86"/>
    <col min="12" max="20" width="10.75" style="40"/>
  </cols>
  <sheetData>
    <row r="1" spans="1:20" x14ac:dyDescent="0.25">
      <c r="A1" s="1" t="s">
        <v>0</v>
      </c>
      <c r="B1" s="1"/>
      <c r="C1" s="2" t="s">
        <v>1</v>
      </c>
      <c r="D1" s="1"/>
      <c r="E1" s="3"/>
      <c r="F1" s="1"/>
      <c r="G1" s="76"/>
      <c r="H1" s="1"/>
      <c r="I1" s="78"/>
      <c r="J1" s="1"/>
      <c r="K1" s="1"/>
      <c r="L1" s="12"/>
      <c r="M1" s="12"/>
      <c r="N1" s="12"/>
      <c r="O1" s="12"/>
      <c r="P1" s="12"/>
      <c r="Q1" s="12"/>
      <c r="R1" s="12"/>
      <c r="S1" s="12"/>
      <c r="T1" s="12"/>
    </row>
    <row r="2" spans="1:20" ht="7.9" customHeight="1" x14ac:dyDescent="0.25">
      <c r="A2" s="1"/>
      <c r="B2" s="1"/>
      <c r="C2" s="1"/>
      <c r="D2" s="1"/>
      <c r="E2" s="3"/>
      <c r="F2" s="1"/>
      <c r="G2" s="76"/>
      <c r="H2" s="3"/>
      <c r="I2" s="81"/>
      <c r="J2" s="4"/>
      <c r="K2" s="1"/>
      <c r="L2" s="12"/>
      <c r="M2" s="12"/>
      <c r="N2" s="12"/>
      <c r="O2" s="12"/>
      <c r="P2" s="12"/>
      <c r="Q2" s="12"/>
      <c r="R2" s="12"/>
      <c r="S2" s="12"/>
      <c r="T2" s="12"/>
    </row>
    <row r="3" spans="1:20" ht="63.75" x14ac:dyDescent="0.25">
      <c r="A3" s="5" t="s">
        <v>2</v>
      </c>
      <c r="B3" s="6" t="s">
        <v>3</v>
      </c>
      <c r="C3" s="31" t="s">
        <v>82</v>
      </c>
      <c r="D3" s="6" t="s">
        <v>4</v>
      </c>
      <c r="E3" s="92" t="s">
        <v>5</v>
      </c>
      <c r="F3" s="6" t="s">
        <v>6</v>
      </c>
      <c r="G3" s="91" t="s">
        <v>7</v>
      </c>
      <c r="H3" s="7" t="s">
        <v>8</v>
      </c>
      <c r="I3" s="82" t="s">
        <v>9</v>
      </c>
      <c r="J3" s="7" t="s">
        <v>10</v>
      </c>
      <c r="K3" s="99" t="s">
        <v>11</v>
      </c>
      <c r="L3" s="100"/>
      <c r="M3" s="100"/>
      <c r="N3" s="100"/>
      <c r="O3" s="100"/>
      <c r="P3" s="100"/>
      <c r="Q3" s="100"/>
      <c r="R3" s="100"/>
      <c r="S3" s="101"/>
      <c r="T3" s="12"/>
    </row>
    <row r="4" spans="1:20" x14ac:dyDescent="0.25">
      <c r="A4" s="5"/>
      <c r="B4" s="6"/>
      <c r="C4" s="107" t="s">
        <v>83</v>
      </c>
      <c r="D4" s="108"/>
      <c r="E4" s="108"/>
      <c r="F4" s="108"/>
      <c r="G4" s="108"/>
      <c r="H4" s="108"/>
      <c r="I4" s="108"/>
      <c r="J4" s="109"/>
      <c r="K4" s="8"/>
      <c r="L4" s="38"/>
      <c r="M4" s="38"/>
      <c r="N4" s="38"/>
      <c r="O4" s="38"/>
      <c r="P4" s="38"/>
      <c r="Q4" s="38"/>
      <c r="R4" s="38"/>
      <c r="S4" s="32"/>
      <c r="T4" s="12"/>
    </row>
    <row r="5" spans="1:20" ht="51.75" x14ac:dyDescent="0.25">
      <c r="A5" s="3"/>
      <c r="B5" s="1"/>
      <c r="C5" s="1"/>
      <c r="D5" s="9" t="s">
        <v>12</v>
      </c>
      <c r="E5" s="93" t="s">
        <v>13</v>
      </c>
      <c r="F5" s="10" t="s">
        <v>14</v>
      </c>
      <c r="G5" s="87" t="s">
        <v>15</v>
      </c>
      <c r="H5" s="10" t="s">
        <v>16</v>
      </c>
      <c r="I5" s="83" t="s">
        <v>17</v>
      </c>
      <c r="J5" s="11" t="s">
        <v>18</v>
      </c>
      <c r="K5" s="102" t="s">
        <v>19</v>
      </c>
      <c r="L5" s="100"/>
      <c r="M5" s="100"/>
      <c r="N5" s="100"/>
      <c r="O5" s="100"/>
      <c r="P5" s="100"/>
      <c r="Q5" s="100"/>
      <c r="R5" s="100"/>
      <c r="S5" s="101"/>
      <c r="T5" s="12"/>
    </row>
    <row r="6" spans="1:20" x14ac:dyDescent="0.25">
      <c r="A6" s="1"/>
      <c r="B6" s="1"/>
      <c r="C6" s="1"/>
      <c r="D6" s="1"/>
      <c r="E6" s="94"/>
      <c r="F6" s="1"/>
      <c r="G6" s="88"/>
      <c r="H6" s="1"/>
      <c r="I6" s="78"/>
      <c r="J6" s="1"/>
      <c r="K6" s="59" t="s">
        <v>20</v>
      </c>
      <c r="L6" s="61" t="s">
        <v>21</v>
      </c>
      <c r="M6" s="41" t="s">
        <v>22</v>
      </c>
      <c r="N6" s="65" t="s">
        <v>23</v>
      </c>
      <c r="O6" s="55" t="s">
        <v>24</v>
      </c>
      <c r="P6" s="49" t="s">
        <v>25</v>
      </c>
      <c r="Q6" s="69" t="s">
        <v>26</v>
      </c>
      <c r="R6" s="73" t="s">
        <v>27</v>
      </c>
      <c r="S6" s="53" t="s">
        <v>28</v>
      </c>
      <c r="T6" s="15" t="s">
        <v>29</v>
      </c>
    </row>
    <row r="7" spans="1:20" x14ac:dyDescent="0.25">
      <c r="A7" s="3" t="s">
        <v>30</v>
      </c>
      <c r="B7" s="3" t="s">
        <v>31</v>
      </c>
      <c r="C7" s="12" t="s">
        <v>32</v>
      </c>
      <c r="D7" s="13">
        <v>10.042999999999999</v>
      </c>
      <c r="E7" s="94">
        <v>0.76222778028912019</v>
      </c>
      <c r="F7" s="3">
        <f>+(E7*D7+E8*D8)+(D9*E9)</f>
        <v>9.8850031816542554</v>
      </c>
      <c r="G7" s="89">
        <v>15.27</v>
      </c>
      <c r="H7" s="12">
        <f>+(G7/F7)</f>
        <v>1.5447642979356699</v>
      </c>
      <c r="I7" s="35">
        <f>+(H7*100/$H$36)</f>
        <v>10.59759587519237</v>
      </c>
      <c r="J7" s="12">
        <f>+(I7*E7)</f>
        <v>8.0777819803490161</v>
      </c>
      <c r="K7" s="55">
        <f>+(J7*3)</f>
        <v>24.233345941047048</v>
      </c>
      <c r="L7" s="61">
        <f>+(J7*0.5)</f>
        <v>4.038890990174508</v>
      </c>
      <c r="M7" s="41"/>
      <c r="N7" s="65"/>
      <c r="O7" s="55"/>
      <c r="P7" s="49">
        <f>+(J7*0.5)</f>
        <v>4.038890990174508</v>
      </c>
      <c r="Q7" s="69"/>
      <c r="R7" s="73"/>
      <c r="S7" s="53"/>
      <c r="T7" s="15">
        <f t="shared" ref="T7:T9" si="0">SUM(K7:S7)</f>
        <v>32.311127921396064</v>
      </c>
    </row>
    <row r="8" spans="1:20" x14ac:dyDescent="0.25">
      <c r="A8" s="3"/>
      <c r="B8" s="3" t="s">
        <v>33</v>
      </c>
      <c r="C8" s="12" t="s">
        <v>34</v>
      </c>
      <c r="D8" s="13">
        <v>10.074999999999999</v>
      </c>
      <c r="E8" s="94">
        <v>0.21112222174027315</v>
      </c>
      <c r="F8" s="1"/>
      <c r="G8" s="89"/>
      <c r="H8" s="12"/>
      <c r="I8" s="35"/>
      <c r="J8" s="12">
        <f>+(I7*E8)</f>
        <v>2.2373879862761679</v>
      </c>
      <c r="K8" s="55">
        <f>+(J8*2)</f>
        <v>4.4747759725523357</v>
      </c>
      <c r="L8" s="61">
        <f>+(J8)</f>
        <v>2.2373879862761679</v>
      </c>
      <c r="M8" s="41"/>
      <c r="N8" s="65"/>
      <c r="O8" s="55">
        <f>+(J8)</f>
        <v>2.2373879862761679</v>
      </c>
      <c r="P8" s="49"/>
      <c r="Q8" s="69"/>
      <c r="R8" s="73"/>
      <c r="S8" s="53"/>
      <c r="T8" s="15">
        <f t="shared" si="0"/>
        <v>8.9495519451046714</v>
      </c>
    </row>
    <row r="9" spans="1:20" x14ac:dyDescent="0.25">
      <c r="A9" s="3"/>
      <c r="B9" s="3" t="s">
        <v>35</v>
      </c>
      <c r="C9" s="12" t="s">
        <v>36</v>
      </c>
      <c r="D9" s="13">
        <v>10.869</v>
      </c>
      <c r="E9" s="94">
        <v>9.466666682985507E-3</v>
      </c>
      <c r="F9" s="1"/>
      <c r="G9" s="89"/>
      <c r="H9" s="12"/>
      <c r="I9" s="35"/>
      <c r="J9" s="12">
        <f>+(I7*E9)</f>
        <v>0.10032390779142825</v>
      </c>
      <c r="K9" s="55">
        <f t="shared" ref="K9" si="1">+(J9*3)</f>
        <v>0.30097172337428474</v>
      </c>
      <c r="L9" s="61">
        <f t="shared" ref="L9" si="2">+(J9*0.5)</f>
        <v>5.0161953895714123E-2</v>
      </c>
      <c r="M9" s="41"/>
      <c r="N9" s="65"/>
      <c r="O9" s="55"/>
      <c r="P9" s="49"/>
      <c r="Q9" s="69">
        <f>+(J9*0.5)</f>
        <v>5.0161953895714123E-2</v>
      </c>
      <c r="R9" s="73"/>
      <c r="S9" s="53"/>
      <c r="T9" s="15">
        <f t="shared" si="0"/>
        <v>0.40129563116571298</v>
      </c>
    </row>
    <row r="10" spans="1:20" x14ac:dyDescent="0.25">
      <c r="A10" s="3"/>
      <c r="B10" s="3"/>
      <c r="C10" s="1"/>
      <c r="D10" s="13"/>
      <c r="E10" s="94"/>
      <c r="F10" s="1"/>
      <c r="G10" s="89"/>
      <c r="H10" s="12"/>
      <c r="I10" s="35"/>
      <c r="J10" s="12"/>
      <c r="K10" s="55"/>
      <c r="L10" s="61"/>
      <c r="M10" s="41"/>
      <c r="N10" s="65"/>
      <c r="O10" s="55"/>
      <c r="P10" s="49"/>
      <c r="Q10" s="69"/>
      <c r="R10" s="73"/>
      <c r="S10" s="53"/>
      <c r="T10" s="15"/>
    </row>
    <row r="11" spans="1:20" x14ac:dyDescent="0.25">
      <c r="A11" s="3" t="s">
        <v>37</v>
      </c>
      <c r="B11" s="3" t="s">
        <v>37</v>
      </c>
      <c r="C11" s="12" t="s">
        <v>36</v>
      </c>
      <c r="D11" s="13">
        <v>10.869</v>
      </c>
      <c r="E11" s="94">
        <v>0.86732222305403817</v>
      </c>
      <c r="F11" s="3">
        <f>+(E11*D11+E12*D12)+(D13*E13)</f>
        <v>10.571168400218832</v>
      </c>
      <c r="G11" s="89">
        <v>33.93</v>
      </c>
      <c r="H11" s="12">
        <f>+(G11/F11)</f>
        <v>3.2096735871975723</v>
      </c>
      <c r="I11" s="35">
        <f>+(H11*100/$H$36)</f>
        <v>22.019426273544937</v>
      </c>
      <c r="J11" s="12">
        <f>+(I11*E11)</f>
        <v>19.09793774594549</v>
      </c>
      <c r="K11" s="55">
        <f>+(J11*3)</f>
        <v>57.293813237836474</v>
      </c>
      <c r="L11" s="61">
        <f>+(J11*0.5)</f>
        <v>9.5489688729727451</v>
      </c>
      <c r="M11" s="41"/>
      <c r="N11" s="65"/>
      <c r="O11" s="55"/>
      <c r="P11" s="49"/>
      <c r="Q11" s="69">
        <f>+(J11*0.5)</f>
        <v>9.5489688729727451</v>
      </c>
      <c r="R11" s="73"/>
      <c r="S11" s="53"/>
      <c r="T11" s="15">
        <f>SUM(K11:S11)</f>
        <v>76.391750983781975</v>
      </c>
    </row>
    <row r="12" spans="1:20" x14ac:dyDescent="0.25">
      <c r="A12" s="3"/>
      <c r="B12" s="3" t="s">
        <v>31</v>
      </c>
      <c r="C12" s="12" t="s">
        <v>32</v>
      </c>
      <c r="D12" s="13">
        <v>10.042999999999999</v>
      </c>
      <c r="E12" s="94">
        <v>0.11210000005207564</v>
      </c>
      <c r="F12" s="3"/>
      <c r="G12" s="89"/>
      <c r="H12" s="12"/>
      <c r="I12" s="35"/>
      <c r="J12" s="12">
        <f>+(I11*E12)</f>
        <v>2.4683776864110634</v>
      </c>
      <c r="K12" s="55">
        <f t="shared" ref="K12:K13" si="3">+(J12*3)</f>
        <v>7.4051330592331901</v>
      </c>
      <c r="L12" s="61">
        <f t="shared" ref="L12" si="4">+(J12*0.5)</f>
        <v>1.2341888432055317</v>
      </c>
      <c r="M12" s="41"/>
      <c r="N12" s="65"/>
      <c r="O12" s="55"/>
      <c r="P12" s="49">
        <f>+(J12*0.5)</f>
        <v>1.2341888432055317</v>
      </c>
      <c r="Q12" s="69"/>
      <c r="R12" s="73"/>
      <c r="S12" s="53"/>
      <c r="T12" s="15">
        <f t="shared" ref="T12:T13" si="5">SUM(K12:S12)</f>
        <v>9.8735107456442535</v>
      </c>
    </row>
    <row r="13" spans="1:20" x14ac:dyDescent="0.25">
      <c r="A13" s="3"/>
      <c r="B13" s="3" t="s">
        <v>33</v>
      </c>
      <c r="C13" s="12" t="s">
        <v>34</v>
      </c>
      <c r="D13" s="13">
        <v>10.074999999999999</v>
      </c>
      <c r="E13" s="94">
        <v>1.8285714463023137E-3</v>
      </c>
      <c r="F13" s="3"/>
      <c r="G13" s="89"/>
      <c r="H13" s="12"/>
      <c r="I13" s="35"/>
      <c r="J13" s="12">
        <f>+(I11*E13)</f>
        <v>4.0264094147763232E-2</v>
      </c>
      <c r="K13" s="55">
        <f t="shared" si="3"/>
        <v>0.1207922824432897</v>
      </c>
      <c r="L13" s="61">
        <f>+(J13)</f>
        <v>4.0264094147763232E-2</v>
      </c>
      <c r="M13" s="41"/>
      <c r="N13" s="65"/>
      <c r="O13" s="55">
        <f>+(J13)</f>
        <v>4.0264094147763232E-2</v>
      </c>
      <c r="P13" s="49"/>
      <c r="Q13" s="69"/>
      <c r="R13" s="73"/>
      <c r="S13" s="53"/>
      <c r="T13" s="15">
        <f t="shared" si="5"/>
        <v>0.20132047073881615</v>
      </c>
    </row>
    <row r="14" spans="1:20" x14ac:dyDescent="0.25">
      <c r="A14" s="3"/>
      <c r="B14" s="3"/>
      <c r="C14" s="12"/>
      <c r="D14" s="13"/>
      <c r="E14" s="94"/>
      <c r="F14" s="1"/>
      <c r="G14" s="89"/>
      <c r="H14" s="12"/>
      <c r="I14" s="35"/>
      <c r="J14" s="12"/>
      <c r="K14" s="55"/>
      <c r="L14" s="61"/>
      <c r="M14" s="41"/>
      <c r="N14" s="65"/>
      <c r="O14" s="55"/>
      <c r="P14" s="49"/>
      <c r="Q14" s="69"/>
      <c r="R14" s="73"/>
      <c r="S14" s="53"/>
      <c r="T14" s="15"/>
    </row>
    <row r="15" spans="1:20" x14ac:dyDescent="0.25">
      <c r="A15" s="16" t="s">
        <v>38</v>
      </c>
      <c r="B15" s="16" t="s">
        <v>39</v>
      </c>
      <c r="C15" s="17" t="s">
        <v>40</v>
      </c>
      <c r="D15" s="13">
        <v>15.483000000000001</v>
      </c>
      <c r="E15" s="94">
        <v>0.41</v>
      </c>
      <c r="F15" s="3">
        <f>+(E15*D15+E16*D16)</f>
        <v>15.18446</v>
      </c>
      <c r="G15" s="89">
        <v>15.26</v>
      </c>
      <c r="H15" s="12">
        <f>+(G15/F15)</f>
        <v>1.0049748229439834</v>
      </c>
      <c r="I15" s="35">
        <f>+(H15*100/$H$36)</f>
        <v>6.8944608912413266</v>
      </c>
      <c r="J15" s="17">
        <f>+(I15)</f>
        <v>6.8944608912413266</v>
      </c>
      <c r="K15" s="56">
        <f>+(J15*2.7)</f>
        <v>18.615044406351583</v>
      </c>
      <c r="L15" s="62">
        <f>+(J15*1.61)/2</f>
        <v>5.550041017449268</v>
      </c>
      <c r="M15" s="46">
        <f>+(1.35*J15)</f>
        <v>9.3075222031757914</v>
      </c>
      <c r="N15" s="66">
        <f>+(J15*0.96)</f>
        <v>6.6186824555916735</v>
      </c>
      <c r="O15" s="56"/>
      <c r="P15" s="50"/>
      <c r="Q15" s="70">
        <f>+(J15*0.91/2)</f>
        <v>3.1369797055148037</v>
      </c>
      <c r="R15" s="74">
        <f>+(J15*0.21)</f>
        <v>1.4478367871606785</v>
      </c>
      <c r="S15" s="54">
        <f>+(J15-R15)</f>
        <v>5.446624104080648</v>
      </c>
      <c r="T15" s="15">
        <f>SUM(K15:S15)</f>
        <v>50.122730679324441</v>
      </c>
    </row>
    <row r="16" spans="1:20" x14ac:dyDescent="0.25">
      <c r="A16" s="16"/>
      <c r="B16" s="16" t="s">
        <v>41</v>
      </c>
      <c r="C16" s="17" t="s">
        <v>42</v>
      </c>
      <c r="D16" s="13">
        <v>14.977</v>
      </c>
      <c r="E16" s="94">
        <v>0.59</v>
      </c>
      <c r="F16" s="1"/>
      <c r="G16" s="89"/>
      <c r="H16" s="12"/>
      <c r="I16" s="35"/>
      <c r="J16" s="12"/>
      <c r="K16" s="55"/>
      <c r="L16" s="61"/>
      <c r="M16" s="41"/>
      <c r="N16" s="65"/>
      <c r="O16" s="55"/>
      <c r="P16" s="49"/>
      <c r="Q16" s="69"/>
      <c r="R16" s="73"/>
      <c r="S16" s="53"/>
      <c r="T16" s="15"/>
    </row>
    <row r="17" spans="1:20" x14ac:dyDescent="0.25">
      <c r="A17" s="3"/>
      <c r="B17" s="3"/>
      <c r="C17" s="1"/>
      <c r="D17" s="13"/>
      <c r="E17" s="94"/>
      <c r="F17" s="1"/>
      <c r="G17" s="89"/>
      <c r="H17" s="12"/>
      <c r="I17" s="35"/>
      <c r="J17" s="12"/>
      <c r="K17" s="55"/>
      <c r="L17" s="61"/>
      <c r="M17" s="41"/>
      <c r="N17" s="65"/>
      <c r="O17" s="55"/>
      <c r="P17" s="49"/>
      <c r="Q17" s="69"/>
      <c r="R17" s="73"/>
      <c r="S17" s="53"/>
      <c r="T17" s="15"/>
    </row>
    <row r="18" spans="1:20" x14ac:dyDescent="0.25">
      <c r="A18" s="3" t="s">
        <v>43</v>
      </c>
      <c r="B18" s="3" t="s">
        <v>44</v>
      </c>
      <c r="C18" s="12" t="s">
        <v>45</v>
      </c>
      <c r="D18" s="13">
        <v>11.510999999999999</v>
      </c>
      <c r="E18" s="94">
        <v>1.950800669273274</v>
      </c>
      <c r="F18" s="3">
        <f>+(E18*D18+E19*D19+E20*D20)</f>
        <v>33.929849072185164</v>
      </c>
      <c r="G18" s="89">
        <v>10.71</v>
      </c>
      <c r="H18" s="12">
        <f>+(G18/F18)</f>
        <v>0.31565127145760841</v>
      </c>
      <c r="I18" s="35">
        <f>+(H18*100/$H$36)</f>
        <v>2.1654725040374299</v>
      </c>
      <c r="J18" s="12">
        <f>+(I18*E18)</f>
        <v>4.224405210169091</v>
      </c>
      <c r="K18" s="55">
        <f t="shared" ref="K18:K20" si="6">+(J18*3)</f>
        <v>12.673215630507272</v>
      </c>
      <c r="L18" s="61">
        <f t="shared" ref="L18:L20" si="7">+(J18)</f>
        <v>4.224405210169091</v>
      </c>
      <c r="M18" s="41"/>
      <c r="N18" s="65">
        <f>+(J18*3)</f>
        <v>12.673215630507272</v>
      </c>
      <c r="O18" s="55"/>
      <c r="P18" s="49"/>
      <c r="Q18" s="69"/>
      <c r="R18" s="73"/>
      <c r="S18" s="53"/>
      <c r="T18" s="15">
        <f t="shared" ref="T18:T20" si="8">SUM(K18:S18)</f>
        <v>29.570836471183636</v>
      </c>
    </row>
    <row r="19" spans="1:20" x14ac:dyDescent="0.25">
      <c r="A19" s="3"/>
      <c r="B19" s="3" t="s">
        <v>46</v>
      </c>
      <c r="C19" s="12" t="s">
        <v>47</v>
      </c>
      <c r="D19" s="13">
        <v>12.538</v>
      </c>
      <c r="E19" s="94">
        <v>9.4791275005312578E-2</v>
      </c>
      <c r="F19" s="1"/>
      <c r="G19" s="89"/>
      <c r="H19" s="12"/>
      <c r="I19" s="35"/>
      <c r="J19" s="12">
        <f>+(I18*E19)</f>
        <v>0.20526789964665487</v>
      </c>
      <c r="K19" s="55">
        <f t="shared" si="6"/>
        <v>0.61580369893996467</v>
      </c>
      <c r="L19" s="61">
        <f t="shared" si="7"/>
        <v>0.20526789964665487</v>
      </c>
      <c r="M19" s="41"/>
      <c r="N19" s="65"/>
      <c r="O19" s="55">
        <f>+(J19*3)</f>
        <v>0.61580369893996467</v>
      </c>
      <c r="P19" s="49"/>
      <c r="Q19" s="69"/>
      <c r="R19" s="73"/>
      <c r="S19" s="53"/>
      <c r="T19" s="15">
        <f t="shared" si="8"/>
        <v>1.4368752975265842</v>
      </c>
    </row>
    <row r="20" spans="1:20" x14ac:dyDescent="0.25">
      <c r="A20" s="3"/>
      <c r="B20" s="3" t="s">
        <v>48</v>
      </c>
      <c r="C20" s="12" t="s">
        <v>49</v>
      </c>
      <c r="D20" s="13">
        <v>11.316000000000001</v>
      </c>
      <c r="E20" s="94">
        <v>0.90895100407952434</v>
      </c>
      <c r="F20" s="1"/>
      <c r="G20" s="89"/>
      <c r="H20" s="12"/>
      <c r="I20" s="35"/>
      <c r="J20" s="12">
        <f>+(I18*E20)</f>
        <v>1.9683084068514236</v>
      </c>
      <c r="K20" s="55">
        <f t="shared" si="6"/>
        <v>5.9049252205542704</v>
      </c>
      <c r="L20" s="61">
        <f t="shared" si="7"/>
        <v>1.9683084068514236</v>
      </c>
      <c r="M20" s="41">
        <f>+(J20*3)</f>
        <v>5.9049252205542704</v>
      </c>
      <c r="N20" s="65"/>
      <c r="O20" s="55"/>
      <c r="P20" s="49"/>
      <c r="Q20" s="69"/>
      <c r="R20" s="73"/>
      <c r="S20" s="53"/>
      <c r="T20" s="15">
        <f t="shared" si="8"/>
        <v>13.778158847959965</v>
      </c>
    </row>
    <row r="21" spans="1:20" x14ac:dyDescent="0.25">
      <c r="A21" s="3"/>
      <c r="B21" s="3" t="s">
        <v>50</v>
      </c>
      <c r="C21" s="12" t="s">
        <v>51</v>
      </c>
      <c r="D21" s="18">
        <v>11.815</v>
      </c>
      <c r="E21" s="94"/>
      <c r="F21" s="1"/>
      <c r="G21" s="89"/>
      <c r="H21" s="12"/>
      <c r="I21" s="35"/>
      <c r="J21" s="12"/>
      <c r="K21" s="55"/>
      <c r="L21" s="61"/>
      <c r="M21" s="41"/>
      <c r="N21" s="65"/>
      <c r="O21" s="55"/>
      <c r="P21" s="49"/>
      <c r="Q21" s="69"/>
      <c r="R21" s="73"/>
      <c r="S21" s="53"/>
      <c r="T21" s="15"/>
    </row>
    <row r="22" spans="1:20" x14ac:dyDescent="0.25">
      <c r="A22" s="3"/>
      <c r="B22" s="3"/>
      <c r="C22" s="12"/>
      <c r="D22" s="13"/>
      <c r="E22" s="94"/>
      <c r="F22" s="1"/>
      <c r="G22" s="89"/>
      <c r="H22" s="12"/>
      <c r="I22" s="35"/>
      <c r="J22" s="12"/>
      <c r="K22" s="55"/>
      <c r="L22" s="61"/>
      <c r="M22" s="41"/>
      <c r="N22" s="65"/>
      <c r="O22" s="55"/>
      <c r="P22" s="49"/>
      <c r="Q22" s="69"/>
      <c r="R22" s="73"/>
      <c r="S22" s="53"/>
      <c r="T22" s="15"/>
    </row>
    <row r="23" spans="1:20" x14ac:dyDescent="0.25">
      <c r="A23" s="3" t="s">
        <v>52</v>
      </c>
      <c r="B23" s="3" t="s">
        <v>53</v>
      </c>
      <c r="C23" s="12" t="s">
        <v>54</v>
      </c>
      <c r="D23" s="13">
        <v>2.2690000000000001</v>
      </c>
      <c r="E23" s="94">
        <v>1</v>
      </c>
      <c r="F23" s="3"/>
      <c r="G23" s="89"/>
      <c r="H23" s="12"/>
      <c r="I23" s="35"/>
      <c r="J23" s="12"/>
      <c r="K23" s="55"/>
      <c r="L23" s="61"/>
      <c r="M23" s="41"/>
      <c r="N23" s="65"/>
      <c r="O23" s="55"/>
      <c r="P23" s="49"/>
      <c r="Q23" s="69"/>
      <c r="R23" s="73"/>
      <c r="S23" s="53"/>
      <c r="T23" s="15"/>
    </row>
    <row r="24" spans="1:20" x14ac:dyDescent="0.25">
      <c r="A24" s="3"/>
      <c r="B24" s="3" t="s">
        <v>55</v>
      </c>
      <c r="C24" s="1"/>
      <c r="D24" s="13">
        <v>2.37</v>
      </c>
      <c r="E24" s="94">
        <v>1</v>
      </c>
      <c r="F24" s="19">
        <v>2.37</v>
      </c>
      <c r="G24" s="89">
        <v>16.59</v>
      </c>
      <c r="H24" s="12">
        <f>+(G24/F24)</f>
        <v>7</v>
      </c>
      <c r="I24" s="35">
        <f>+(H24*100/$H$36)</f>
        <v>48.022323681017561</v>
      </c>
      <c r="J24" s="12">
        <f>+(I24*E24)</f>
        <v>48.022323681017561</v>
      </c>
      <c r="K24" s="55">
        <f>+(J24)*1</f>
        <v>48.022323681017561</v>
      </c>
      <c r="L24" s="61"/>
      <c r="M24" s="41"/>
      <c r="N24" s="65"/>
      <c r="O24" s="55"/>
      <c r="P24" s="49"/>
      <c r="Q24" s="69"/>
      <c r="R24" s="73"/>
      <c r="S24" s="53"/>
      <c r="T24" s="15">
        <f>SUM(K24:S24)</f>
        <v>48.022323681017561</v>
      </c>
    </row>
    <row r="25" spans="1:20" x14ac:dyDescent="0.25">
      <c r="A25" s="3"/>
      <c r="B25" s="3"/>
      <c r="C25" s="1"/>
      <c r="D25" s="13"/>
      <c r="E25" s="94"/>
      <c r="F25" s="3"/>
      <c r="G25" s="89"/>
      <c r="H25" s="12"/>
      <c r="I25" s="35"/>
      <c r="J25" s="12"/>
      <c r="K25" s="55"/>
      <c r="L25" s="61"/>
      <c r="M25" s="41"/>
      <c r="N25" s="65"/>
      <c r="O25" s="55"/>
      <c r="P25" s="49"/>
      <c r="Q25" s="69"/>
      <c r="R25" s="73"/>
      <c r="S25" s="53"/>
      <c r="T25" s="15"/>
    </row>
    <row r="26" spans="1:20" x14ac:dyDescent="0.25">
      <c r="A26" s="3" t="s">
        <v>56</v>
      </c>
      <c r="B26" s="3" t="s">
        <v>57</v>
      </c>
      <c r="C26" s="12" t="s">
        <v>58</v>
      </c>
      <c r="D26" s="13">
        <v>4.4119999999999999</v>
      </c>
      <c r="E26" s="94"/>
      <c r="F26" s="3"/>
      <c r="G26" s="89"/>
      <c r="H26" s="12"/>
      <c r="I26" s="35"/>
      <c r="J26" s="12"/>
      <c r="K26" s="55"/>
      <c r="L26" s="61"/>
      <c r="M26" s="41"/>
      <c r="N26" s="65"/>
      <c r="O26" s="55"/>
      <c r="P26" s="49"/>
      <c r="Q26" s="69"/>
      <c r="R26" s="73"/>
      <c r="S26" s="53"/>
      <c r="T26" s="15"/>
    </row>
    <row r="27" spans="1:20" x14ac:dyDescent="0.25">
      <c r="A27" s="3"/>
      <c r="B27" s="3" t="s">
        <v>59</v>
      </c>
      <c r="C27" s="12"/>
      <c r="D27" s="13">
        <v>4.9829999999999997</v>
      </c>
      <c r="E27" s="94">
        <v>1</v>
      </c>
      <c r="F27" s="3">
        <v>4.9829999999999997</v>
      </c>
      <c r="G27" s="89">
        <v>7.09</v>
      </c>
      <c r="H27" s="12">
        <f>+(G27/F27)</f>
        <v>1.422837648003211</v>
      </c>
      <c r="I27" s="35">
        <f>+(H27*100/$H$36)</f>
        <v>9.7611385825639907</v>
      </c>
      <c r="J27" s="12">
        <f>+(I27*E27)</f>
        <v>9.7611385825639907</v>
      </c>
      <c r="K27" s="55">
        <f>+(J27)</f>
        <v>9.7611385825639907</v>
      </c>
      <c r="L27" s="61">
        <f>+(J27)</f>
        <v>9.7611385825639907</v>
      </c>
      <c r="M27" s="41"/>
      <c r="N27" s="65"/>
      <c r="O27" s="55"/>
      <c r="P27" s="49"/>
      <c r="Q27" s="69"/>
      <c r="R27" s="73"/>
      <c r="S27" s="53"/>
      <c r="T27" s="15">
        <f>SUM(K27:S27)</f>
        <v>19.522277165127981</v>
      </c>
    </row>
    <row r="28" spans="1:20" x14ac:dyDescent="0.25">
      <c r="A28" s="1"/>
      <c r="B28" s="1"/>
      <c r="C28" s="1"/>
      <c r="D28" s="13"/>
      <c r="E28" s="94"/>
      <c r="F28" s="1"/>
      <c r="G28" s="88"/>
      <c r="H28" s="1"/>
      <c r="I28" s="78"/>
      <c r="J28" s="12"/>
      <c r="K28" s="55"/>
      <c r="L28" s="61"/>
      <c r="M28" s="41"/>
      <c r="N28" s="65"/>
      <c r="O28" s="55"/>
      <c r="P28" s="49"/>
      <c r="Q28" s="69"/>
      <c r="R28" s="73"/>
      <c r="S28" s="53"/>
      <c r="T28" s="15"/>
    </row>
    <row r="29" spans="1:20" x14ac:dyDescent="0.25">
      <c r="A29" s="3" t="s">
        <v>69</v>
      </c>
      <c r="B29" s="3" t="s">
        <v>70</v>
      </c>
      <c r="C29" s="1" t="s">
        <v>71</v>
      </c>
      <c r="D29" s="13">
        <v>23.707000000000001</v>
      </c>
      <c r="E29" s="94">
        <v>0.33</v>
      </c>
      <c r="F29" s="3">
        <f>+(D29*E29+D30*E30)</f>
        <v>23.441680000000002</v>
      </c>
      <c r="G29" s="89">
        <v>0.75</v>
      </c>
      <c r="H29" s="12">
        <f>+(G29/F29)</f>
        <v>3.1994293924326241E-2</v>
      </c>
      <c r="I29" s="35">
        <f>+(H29*100/$H$36)</f>
        <v>0.21949147696851548</v>
      </c>
      <c r="J29" s="12">
        <f>+(I29*E29)</f>
        <v>7.2432187399610118E-2</v>
      </c>
      <c r="K29" s="55">
        <f>+(J29*5)</f>
        <v>0.36216093699805058</v>
      </c>
      <c r="L29" s="63">
        <f>+(J29*2)</f>
        <v>0.14486437479922024</v>
      </c>
      <c r="M29" s="42"/>
      <c r="N29" s="67">
        <f>+(J29*2)</f>
        <v>0.14486437479922024</v>
      </c>
      <c r="O29" s="57"/>
      <c r="P29" s="51"/>
      <c r="Q29" s="71"/>
      <c r="R29" s="44"/>
      <c r="S29" s="47">
        <f>+(J29*0.5)</f>
        <v>3.6216093699805059E-2</v>
      </c>
      <c r="T29" s="12">
        <f>SUM(K29:S29)</f>
        <v>0.6881057802962961</v>
      </c>
    </row>
    <row r="30" spans="1:20" x14ac:dyDescent="0.25">
      <c r="A30" s="3"/>
      <c r="B30" s="3" t="s">
        <v>72</v>
      </c>
      <c r="C30" s="1" t="s">
        <v>73</v>
      </c>
      <c r="D30" s="13">
        <v>23.311</v>
      </c>
      <c r="E30" s="94">
        <v>0.67</v>
      </c>
      <c r="F30" s="1"/>
      <c r="G30" s="88"/>
      <c r="H30" s="1"/>
      <c r="I30" s="78"/>
      <c r="J30" s="12">
        <f>+(I29*E30)</f>
        <v>0.14705928956890538</v>
      </c>
      <c r="K30" s="55">
        <f>+(J30*5)</f>
        <v>0.73529644784452686</v>
      </c>
      <c r="L30" s="63">
        <f>+(J30*2)</f>
        <v>0.29411857913781075</v>
      </c>
      <c r="M30" s="42">
        <f>+(J30*2)</f>
        <v>0.29411857913781075</v>
      </c>
      <c r="N30" s="67"/>
      <c r="O30" s="57"/>
      <c r="P30" s="51"/>
      <c r="Q30" s="71"/>
      <c r="R30" s="44"/>
      <c r="S30" s="47">
        <f>+(J30*0.5)</f>
        <v>7.3529644784452688E-2</v>
      </c>
      <c r="T30" s="12">
        <f>SUM(K30:S30)</f>
        <v>1.397063250904601</v>
      </c>
    </row>
    <row r="31" spans="1:20" x14ac:dyDescent="0.25">
      <c r="A31" s="3"/>
      <c r="B31" s="3"/>
      <c r="C31" s="1"/>
      <c r="D31" s="13"/>
      <c r="E31" s="94"/>
      <c r="F31" s="1"/>
      <c r="G31" s="88"/>
      <c r="H31" s="1"/>
      <c r="I31" s="78"/>
      <c r="J31" s="1"/>
      <c r="K31" s="60"/>
      <c r="L31" s="63"/>
      <c r="M31" s="42"/>
      <c r="N31" s="67"/>
      <c r="O31" s="57"/>
      <c r="P31" s="51"/>
      <c r="Q31" s="71"/>
      <c r="R31" s="44"/>
      <c r="S31" s="47"/>
      <c r="T31" s="12"/>
    </row>
    <row r="32" spans="1:20" x14ac:dyDescent="0.25">
      <c r="A32" s="3" t="s">
        <v>75</v>
      </c>
      <c r="B32" s="3"/>
      <c r="C32" s="1" t="s">
        <v>76</v>
      </c>
      <c r="D32" s="13">
        <v>3.17</v>
      </c>
      <c r="E32" s="94">
        <v>1</v>
      </c>
      <c r="F32" s="1">
        <f>+(D32*E32)</f>
        <v>3.17</v>
      </c>
      <c r="G32" s="89">
        <v>0.03</v>
      </c>
      <c r="H32" s="12">
        <f t="shared" ref="H32:H33" si="9">+(G32/F32)</f>
        <v>9.4637223974763408E-3</v>
      </c>
      <c r="I32" s="35">
        <f t="shared" ref="I32:I33" si="10">+(H32*100/$H$36)</f>
        <v>6.4924277171272055E-2</v>
      </c>
      <c r="J32" s="12">
        <f t="shared" ref="J32:J33" si="11">+(I32*E32)</f>
        <v>6.4924277171272055E-2</v>
      </c>
      <c r="K32" s="60"/>
      <c r="L32" s="63"/>
      <c r="M32" s="42"/>
      <c r="N32" s="67">
        <f>+(J32)</f>
        <v>6.4924277171272055E-2</v>
      </c>
      <c r="O32" s="57"/>
      <c r="P32" s="51"/>
      <c r="Q32" s="71"/>
      <c r="R32" s="44">
        <f>+(J32)</f>
        <v>6.4924277171272055E-2</v>
      </c>
      <c r="S32" s="47"/>
      <c r="T32" s="12">
        <f t="shared" ref="T32:T33" si="12">SUM(K32:S32)</f>
        <v>0.12984855434254411</v>
      </c>
    </row>
    <row r="33" spans="1:20" x14ac:dyDescent="0.25">
      <c r="A33" s="3" t="s">
        <v>62</v>
      </c>
      <c r="B33" s="3"/>
      <c r="C33" s="1" t="s">
        <v>27</v>
      </c>
      <c r="D33" s="13">
        <v>1.8819999999999999</v>
      </c>
      <c r="E33" s="94">
        <v>1</v>
      </c>
      <c r="F33" s="1">
        <f>+(D33*E33)</f>
        <v>1.8819999999999999</v>
      </c>
      <c r="G33" s="89">
        <v>7.0000000000000007E-2</v>
      </c>
      <c r="H33" s="12">
        <f t="shared" si="9"/>
        <v>3.7194473963868234E-2</v>
      </c>
      <c r="I33" s="35">
        <f t="shared" si="10"/>
        <v>0.25516643826258012</v>
      </c>
      <c r="J33" s="12">
        <f t="shared" si="11"/>
        <v>0.25516643826258012</v>
      </c>
      <c r="K33" s="55"/>
      <c r="L33" s="61"/>
      <c r="M33" s="41"/>
      <c r="N33" s="65"/>
      <c r="O33" s="55"/>
      <c r="P33" s="49"/>
      <c r="Q33" s="69"/>
      <c r="R33" s="73">
        <f>+(J33)</f>
        <v>0.25516643826258012</v>
      </c>
      <c r="S33" s="53"/>
      <c r="T33" s="12">
        <f t="shared" si="12"/>
        <v>0.25516643826258012</v>
      </c>
    </row>
    <row r="34" spans="1:20" x14ac:dyDescent="0.25">
      <c r="A34" s="3"/>
      <c r="B34" s="3"/>
      <c r="C34" s="1"/>
      <c r="D34" s="13"/>
      <c r="E34" s="94"/>
      <c r="F34" s="1"/>
      <c r="G34" s="88"/>
      <c r="H34" s="1"/>
      <c r="I34" s="78"/>
      <c r="J34" s="1"/>
      <c r="K34" s="60"/>
      <c r="L34" s="63"/>
      <c r="M34" s="42"/>
      <c r="N34" s="67"/>
      <c r="O34" s="57"/>
      <c r="P34" s="51"/>
      <c r="Q34" s="71"/>
      <c r="R34" s="44"/>
      <c r="S34" s="47"/>
      <c r="T34" s="12"/>
    </row>
    <row r="35" spans="1:20" x14ac:dyDescent="0.25">
      <c r="A35" s="3"/>
      <c r="B35" s="3"/>
      <c r="C35" s="1"/>
      <c r="D35" s="13"/>
      <c r="E35" s="94"/>
      <c r="F35" s="3"/>
      <c r="G35" s="89"/>
      <c r="H35" s="12"/>
      <c r="I35" s="35"/>
      <c r="J35" s="12"/>
      <c r="K35" s="55"/>
      <c r="L35" s="61"/>
      <c r="M35" s="41"/>
      <c r="N35" s="65"/>
      <c r="O35" s="55"/>
      <c r="P35" s="49"/>
      <c r="Q35" s="69"/>
      <c r="R35" s="73"/>
      <c r="S35" s="53"/>
      <c r="T35" s="12"/>
    </row>
    <row r="36" spans="1:20" x14ac:dyDescent="0.25">
      <c r="A36" s="1"/>
      <c r="B36" s="1"/>
      <c r="C36" s="1"/>
      <c r="D36" s="13"/>
      <c r="E36" s="94"/>
      <c r="F36" s="22" t="s">
        <v>63</v>
      </c>
      <c r="G36" s="90">
        <f t="shared" ref="G36:S36" si="13">SUM(G7:G33)</f>
        <v>99.700000000000017</v>
      </c>
      <c r="H36" s="23">
        <f t="shared" si="13"/>
        <v>14.576554117823719</v>
      </c>
      <c r="I36" s="84">
        <f t="shared" si="13"/>
        <v>99.999999999999972</v>
      </c>
      <c r="J36" s="23">
        <f t="shared" si="13"/>
        <v>103.63756026481333</v>
      </c>
      <c r="K36" s="58">
        <f t="shared" si="13"/>
        <v>190.51874082126383</v>
      </c>
      <c r="L36" s="64">
        <f t="shared" si="13"/>
        <v>39.298006811289881</v>
      </c>
      <c r="M36" s="43">
        <f t="shared" si="13"/>
        <v>15.506566002867872</v>
      </c>
      <c r="N36" s="68">
        <f t="shared" si="13"/>
        <v>19.501686738069438</v>
      </c>
      <c r="O36" s="58">
        <f t="shared" si="13"/>
        <v>2.893455779363896</v>
      </c>
      <c r="P36" s="52">
        <f t="shared" si="13"/>
        <v>5.2730798333800397</v>
      </c>
      <c r="Q36" s="72">
        <f t="shared" si="13"/>
        <v>12.736110532383263</v>
      </c>
      <c r="R36" s="45">
        <f t="shared" si="13"/>
        <v>1.7679275025945307</v>
      </c>
      <c r="S36" s="48">
        <f t="shared" si="13"/>
        <v>5.556369842564906</v>
      </c>
      <c r="T36" s="24">
        <f>SUM(K36:S36)</f>
        <v>293.05194386377764</v>
      </c>
    </row>
    <row r="37" spans="1:20" x14ac:dyDescent="0.25">
      <c r="A37" s="3"/>
      <c r="B37" s="3"/>
      <c r="C37" s="3"/>
      <c r="D37" s="13"/>
      <c r="E37" s="1"/>
      <c r="F37" s="1"/>
      <c r="G37" s="76"/>
      <c r="H37" s="1" t="s">
        <v>64</v>
      </c>
      <c r="I37" s="78"/>
      <c r="J37" s="1"/>
      <c r="K37" s="59" t="s">
        <v>20</v>
      </c>
      <c r="L37" s="61" t="s">
        <v>21</v>
      </c>
      <c r="M37" s="41" t="s">
        <v>22</v>
      </c>
      <c r="N37" s="65" t="s">
        <v>23</v>
      </c>
      <c r="O37" s="55" t="s">
        <v>24</v>
      </c>
      <c r="P37" s="49" t="s">
        <v>25</v>
      </c>
      <c r="Q37" s="69" t="s">
        <v>26</v>
      </c>
      <c r="R37" s="73" t="s">
        <v>27</v>
      </c>
      <c r="S37" s="14" t="s">
        <v>28</v>
      </c>
      <c r="T37" s="12"/>
    </row>
    <row r="38" spans="1:20" x14ac:dyDescent="0.25">
      <c r="A38" s="1"/>
      <c r="B38" s="1" t="s">
        <v>65</v>
      </c>
      <c r="C38" s="1"/>
      <c r="D38" s="13"/>
      <c r="E38" s="1"/>
      <c r="F38" s="1"/>
      <c r="G38" s="76"/>
      <c r="H38" s="1"/>
      <c r="I38" s="103" t="s">
        <v>66</v>
      </c>
      <c r="J38" s="104"/>
      <c r="K38" s="75">
        <f t="shared" ref="K38:T38" si="14">+(K36*100/$T$36)</f>
        <v>65.011935532434009</v>
      </c>
      <c r="L38" s="75">
        <f t="shared" si="14"/>
        <v>13.4099116672494</v>
      </c>
      <c r="M38" s="75">
        <f t="shared" si="14"/>
        <v>5.2914052704854093</v>
      </c>
      <c r="N38" s="75">
        <f t="shared" si="14"/>
        <v>6.6546860194637061</v>
      </c>
      <c r="O38" s="75">
        <f t="shared" si="14"/>
        <v>0.98735252911643911</v>
      </c>
      <c r="P38" s="75">
        <f t="shared" si="14"/>
        <v>1.7993669531266374</v>
      </c>
      <c r="Q38" s="75">
        <f t="shared" si="14"/>
        <v>4.3460249280255656</v>
      </c>
      <c r="R38" s="75">
        <f t="shared" si="14"/>
        <v>0.60328127474094995</v>
      </c>
      <c r="S38" s="75">
        <f t="shared" si="14"/>
        <v>1.8960358253578862</v>
      </c>
      <c r="T38" s="75">
        <f t="shared" si="14"/>
        <v>100</v>
      </c>
    </row>
    <row r="39" spans="1:20" x14ac:dyDescent="0.25">
      <c r="A39" s="1"/>
      <c r="B39" s="1"/>
      <c r="C39" s="1"/>
      <c r="D39" s="13"/>
      <c r="E39" s="1"/>
      <c r="F39" s="1"/>
      <c r="G39" s="76"/>
      <c r="H39" s="1"/>
      <c r="I39" s="105"/>
      <c r="J39" s="106"/>
      <c r="K39" s="12"/>
      <c r="L39" s="12"/>
      <c r="M39" s="12"/>
      <c r="N39" s="12"/>
      <c r="O39" s="12"/>
      <c r="P39" s="12"/>
      <c r="Q39" s="12"/>
      <c r="R39" s="12"/>
      <c r="S39" s="12"/>
      <c r="T39" s="12"/>
    </row>
    <row r="40" spans="1:20" x14ac:dyDescent="0.25">
      <c r="A40" s="1"/>
      <c r="B40" s="1"/>
      <c r="C40" s="1"/>
      <c r="D40" s="13"/>
      <c r="E40" s="1"/>
      <c r="F40" s="1"/>
      <c r="G40" s="76"/>
      <c r="H40" s="1"/>
      <c r="I40" s="85"/>
      <c r="J40" s="25"/>
      <c r="K40" s="12"/>
      <c r="L40" s="12"/>
      <c r="M40" s="12"/>
      <c r="N40" s="12"/>
      <c r="O40" s="12"/>
      <c r="P40" s="12"/>
      <c r="Q40" s="12"/>
      <c r="R40" s="12"/>
      <c r="S40" s="12"/>
      <c r="T40" s="12"/>
    </row>
    <row r="41" spans="1:20" x14ac:dyDescent="0.25">
      <c r="A41" s="3" t="s">
        <v>60</v>
      </c>
      <c r="B41" s="20"/>
      <c r="C41" s="1" t="s">
        <v>61</v>
      </c>
      <c r="D41" s="13">
        <f>+(31.8/2)</f>
        <v>15.9</v>
      </c>
      <c r="E41" s="21">
        <v>1</v>
      </c>
      <c r="F41" s="33"/>
      <c r="G41" s="37"/>
      <c r="H41" s="34"/>
      <c r="I41" s="35"/>
      <c r="J41" s="35"/>
      <c r="K41" s="35"/>
      <c r="L41" s="35"/>
      <c r="M41" s="35"/>
      <c r="N41" s="35"/>
      <c r="O41" s="35"/>
      <c r="P41" s="35"/>
      <c r="Q41" s="35"/>
      <c r="R41" s="35"/>
      <c r="S41" s="35"/>
      <c r="T41" s="36"/>
    </row>
    <row r="42" spans="1:20" x14ac:dyDescent="0.25">
      <c r="A42" s="1"/>
      <c r="B42" s="1"/>
      <c r="C42" s="1"/>
      <c r="D42" s="13"/>
      <c r="E42" s="1"/>
      <c r="F42" s="1"/>
      <c r="G42" s="76"/>
      <c r="H42" s="1"/>
      <c r="I42" s="85"/>
      <c r="J42" s="25"/>
      <c r="K42" s="12"/>
      <c r="L42" s="12"/>
      <c r="M42" s="12"/>
      <c r="N42" s="12"/>
      <c r="O42" s="12"/>
      <c r="P42" s="12"/>
      <c r="Q42" s="12"/>
      <c r="R42" s="12"/>
      <c r="S42" s="12"/>
      <c r="T42" s="12"/>
    </row>
    <row r="43" spans="1:20" x14ac:dyDescent="0.25">
      <c r="A43" s="3" t="s">
        <v>67</v>
      </c>
      <c r="B43" s="3"/>
      <c r="C43" s="1" t="s">
        <v>68</v>
      </c>
      <c r="D43" s="13">
        <v>14.087</v>
      </c>
      <c r="E43" s="1"/>
      <c r="F43" s="1"/>
      <c r="G43" s="76"/>
      <c r="H43" s="1"/>
      <c r="I43" s="78"/>
      <c r="J43" s="1"/>
      <c r="K43" s="1"/>
      <c r="L43" s="12"/>
      <c r="M43" s="12"/>
      <c r="N43" s="12"/>
      <c r="O43" s="12"/>
      <c r="P43" s="12"/>
      <c r="Q43" s="12"/>
      <c r="R43" s="12"/>
      <c r="S43" s="12"/>
      <c r="T43" s="12"/>
    </row>
    <row r="44" spans="1:20" x14ac:dyDescent="0.25">
      <c r="A44" s="3"/>
      <c r="B44" s="3"/>
      <c r="C44" s="3"/>
      <c r="D44" s="13"/>
      <c r="E44" s="1"/>
      <c r="F44" s="1"/>
      <c r="G44" s="76"/>
      <c r="H44" s="1"/>
      <c r="I44" s="78"/>
      <c r="J44" s="1"/>
      <c r="K44" s="1"/>
      <c r="L44" s="12"/>
      <c r="M44" s="12"/>
      <c r="N44" s="12"/>
      <c r="O44" s="12"/>
      <c r="P44" s="12"/>
      <c r="Q44" s="12"/>
      <c r="R44" s="12"/>
      <c r="S44" s="12"/>
      <c r="T44" s="12"/>
    </row>
    <row r="45" spans="1:20" x14ac:dyDescent="0.25">
      <c r="A45" s="3" t="s">
        <v>69</v>
      </c>
      <c r="B45" s="3" t="s">
        <v>70</v>
      </c>
      <c r="C45" s="1" t="s">
        <v>71</v>
      </c>
      <c r="D45" s="13">
        <v>23.707000000000001</v>
      </c>
      <c r="E45" s="1"/>
      <c r="F45" s="1"/>
      <c r="G45" s="76"/>
      <c r="H45" s="1"/>
      <c r="I45" s="78"/>
      <c r="J45" s="1"/>
      <c r="K45" s="1"/>
      <c r="L45" s="12"/>
      <c r="M45" s="12"/>
      <c r="N45" s="12"/>
      <c r="O45" s="12"/>
      <c r="P45" s="12"/>
      <c r="Q45" s="12"/>
      <c r="R45" s="12"/>
      <c r="S45" s="12"/>
      <c r="T45" s="12"/>
    </row>
    <row r="46" spans="1:20" x14ac:dyDescent="0.25">
      <c r="A46" s="3"/>
      <c r="B46" s="3" t="s">
        <v>72</v>
      </c>
      <c r="C46" s="1" t="s">
        <v>73</v>
      </c>
      <c r="D46" s="13">
        <v>23.311</v>
      </c>
      <c r="E46" s="1"/>
      <c r="F46" s="1"/>
      <c r="G46" s="76"/>
      <c r="H46" s="1"/>
      <c r="I46" s="78"/>
      <c r="J46" s="1"/>
      <c r="K46" s="1"/>
      <c r="L46" s="12"/>
      <c r="M46" s="12"/>
      <c r="N46" s="12"/>
      <c r="O46" s="12"/>
      <c r="P46" s="12"/>
      <c r="Q46" s="12"/>
      <c r="R46" s="12"/>
      <c r="S46" s="12"/>
      <c r="T46" s="12"/>
    </row>
    <row r="47" spans="1:20" x14ac:dyDescent="0.25">
      <c r="A47" s="3"/>
      <c r="B47" s="3" t="s">
        <v>74</v>
      </c>
      <c r="C47" s="1"/>
      <c r="D47" s="13"/>
      <c r="E47" s="1"/>
      <c r="F47" s="1"/>
      <c r="G47" s="76"/>
      <c r="H47" s="1"/>
      <c r="I47" s="78"/>
      <c r="J47" s="1"/>
      <c r="K47" s="1"/>
      <c r="L47" s="12"/>
      <c r="M47" s="12"/>
      <c r="N47" s="12"/>
      <c r="O47" s="12"/>
      <c r="P47" s="12"/>
      <c r="Q47" s="12"/>
      <c r="R47" s="12"/>
      <c r="S47" s="12"/>
      <c r="T47" s="12"/>
    </row>
    <row r="48" spans="1:20" x14ac:dyDescent="0.25">
      <c r="A48" s="20"/>
      <c r="B48" s="3"/>
      <c r="C48" s="1"/>
      <c r="D48" s="13"/>
      <c r="E48" s="1"/>
      <c r="F48" s="1"/>
      <c r="G48" s="76"/>
      <c r="H48" s="1"/>
      <c r="I48" s="78"/>
      <c r="J48" s="1"/>
      <c r="K48" s="1"/>
      <c r="L48" s="12"/>
      <c r="M48" s="12"/>
      <c r="N48" s="12"/>
      <c r="O48" s="12"/>
      <c r="P48" s="12"/>
      <c r="Q48" s="12"/>
      <c r="R48" s="12"/>
      <c r="S48" s="12"/>
      <c r="T48" s="12"/>
    </row>
    <row r="49" spans="1:20" x14ac:dyDescent="0.25">
      <c r="A49" s="3" t="s">
        <v>77</v>
      </c>
      <c r="B49" s="3"/>
      <c r="C49" s="1" t="s">
        <v>78</v>
      </c>
      <c r="D49" s="13">
        <v>4.452</v>
      </c>
      <c r="E49" s="1"/>
      <c r="F49" s="1"/>
      <c r="G49" s="76"/>
      <c r="H49" s="1"/>
      <c r="I49" s="78"/>
      <c r="J49" s="1"/>
      <c r="K49" s="1"/>
      <c r="L49" s="12"/>
      <c r="M49" s="12"/>
      <c r="N49" s="12"/>
      <c r="O49" s="12"/>
      <c r="P49" s="12"/>
      <c r="Q49" s="12"/>
      <c r="R49" s="12"/>
      <c r="S49" s="12"/>
      <c r="T49" s="12"/>
    </row>
    <row r="50" spans="1:20" x14ac:dyDescent="0.25">
      <c r="A50" s="3"/>
      <c r="B50" s="3"/>
      <c r="C50" s="1"/>
      <c r="D50" s="13"/>
      <c r="E50" s="1"/>
      <c r="F50" s="1"/>
      <c r="G50" s="76"/>
      <c r="H50" s="1"/>
      <c r="I50" s="78"/>
      <c r="J50" s="1"/>
      <c r="K50" s="1"/>
      <c r="L50" s="12"/>
      <c r="M50" s="12"/>
      <c r="N50" s="12"/>
      <c r="O50" s="12"/>
      <c r="P50" s="12"/>
      <c r="Q50" s="12"/>
      <c r="R50" s="12"/>
      <c r="S50" s="12"/>
      <c r="T50" s="12"/>
    </row>
    <row r="51" spans="1:20" x14ac:dyDescent="0.25">
      <c r="A51" s="3" t="s">
        <v>79</v>
      </c>
      <c r="B51" s="3"/>
      <c r="C51" s="1" t="s">
        <v>80</v>
      </c>
      <c r="D51" s="13">
        <v>3.9769999999999999</v>
      </c>
      <c r="E51" s="1"/>
      <c r="F51" s="1"/>
      <c r="G51" s="76"/>
      <c r="H51" s="1"/>
      <c r="I51" s="78"/>
      <c r="J51" s="1"/>
      <c r="K51" s="1"/>
      <c r="L51" s="12"/>
      <c r="M51" s="12"/>
      <c r="N51" s="12"/>
      <c r="O51" s="12"/>
      <c r="P51" s="12"/>
      <c r="Q51" s="12"/>
      <c r="R51" s="12"/>
      <c r="S51" s="12"/>
      <c r="T51" s="12"/>
    </row>
    <row r="52" spans="1:20" x14ac:dyDescent="0.25">
      <c r="A52" s="1"/>
      <c r="B52" s="1"/>
      <c r="C52" s="1" t="s">
        <v>81</v>
      </c>
      <c r="D52" s="26">
        <v>4.07</v>
      </c>
      <c r="E52" s="1"/>
      <c r="F52" s="1"/>
      <c r="G52" s="76"/>
      <c r="H52" s="1"/>
      <c r="I52" s="78"/>
      <c r="J52" s="1"/>
      <c r="K52" s="1"/>
      <c r="L52" s="12"/>
      <c r="M52" s="12"/>
      <c r="N52" s="12"/>
      <c r="O52" s="12"/>
      <c r="P52" s="12"/>
      <c r="Q52" s="12"/>
      <c r="R52" s="12"/>
      <c r="S52" s="12"/>
      <c r="T52" s="12"/>
    </row>
    <row r="53" spans="1:20" x14ac:dyDescent="0.25">
      <c r="A53" s="27"/>
      <c r="B53" s="27"/>
      <c r="C53" s="27"/>
      <c r="D53" s="28"/>
      <c r="E53" s="27"/>
      <c r="F53" s="27"/>
      <c r="G53" s="77"/>
      <c r="H53" s="27"/>
      <c r="I53" s="79"/>
      <c r="J53" s="29"/>
      <c r="K53" s="27"/>
      <c r="L53" s="39"/>
      <c r="M53" s="39"/>
      <c r="N53" s="39"/>
      <c r="O53" s="39"/>
      <c r="P53" s="39"/>
      <c r="Q53" s="39"/>
      <c r="R53" s="39"/>
      <c r="S53" s="39"/>
      <c r="T53" s="39"/>
    </row>
    <row r="54" spans="1:20" x14ac:dyDescent="0.25">
      <c r="A54" s="27"/>
      <c r="B54" s="27"/>
      <c r="C54" s="27"/>
      <c r="D54" s="28"/>
      <c r="E54" s="27"/>
      <c r="F54" s="27"/>
      <c r="G54" s="77"/>
      <c r="H54" s="27"/>
      <c r="I54" s="79"/>
      <c r="J54" s="29"/>
      <c r="K54" s="27"/>
      <c r="L54" s="39"/>
      <c r="M54" s="39"/>
      <c r="N54" s="39"/>
      <c r="O54" s="39"/>
      <c r="P54" s="39"/>
      <c r="Q54" s="39"/>
      <c r="R54" s="39"/>
      <c r="S54" s="39"/>
      <c r="T54" s="39"/>
    </row>
    <row r="55" spans="1:20" x14ac:dyDescent="0.25">
      <c r="A55" s="27"/>
      <c r="B55" s="27"/>
      <c r="C55" s="27"/>
      <c r="D55" s="28"/>
      <c r="E55" s="27"/>
      <c r="F55" s="27"/>
      <c r="G55" s="77"/>
      <c r="H55" s="27"/>
      <c r="I55" s="79"/>
      <c r="J55" s="29"/>
      <c r="K55" s="27"/>
      <c r="L55" s="39"/>
      <c r="M55" s="39"/>
      <c r="N55" s="39"/>
      <c r="O55" s="39"/>
      <c r="P55" s="39"/>
      <c r="Q55" s="39"/>
      <c r="R55" s="39"/>
      <c r="S55" s="39"/>
      <c r="T55" s="39"/>
    </row>
    <row r="56" spans="1:20" x14ac:dyDescent="0.25">
      <c r="A56" s="30"/>
      <c r="B56" s="95"/>
      <c r="C56" s="96"/>
      <c r="D56" s="28"/>
      <c r="E56" s="27"/>
      <c r="F56" s="27"/>
      <c r="G56" s="77"/>
      <c r="H56" s="27"/>
      <c r="I56" s="79"/>
      <c r="J56" s="29"/>
      <c r="K56" s="27"/>
      <c r="L56" s="39"/>
      <c r="M56" s="39"/>
      <c r="N56" s="39"/>
      <c r="O56" s="39"/>
      <c r="P56" s="39"/>
      <c r="Q56" s="39"/>
      <c r="R56" s="39"/>
      <c r="S56" s="39"/>
      <c r="T56" s="39"/>
    </row>
    <row r="57" spans="1:20" x14ac:dyDescent="0.25">
      <c r="A57" s="30"/>
      <c r="B57" s="97"/>
      <c r="C57" s="98"/>
      <c r="D57" s="28"/>
      <c r="E57" s="27"/>
      <c r="F57" s="27"/>
      <c r="G57" s="77"/>
      <c r="H57" s="27"/>
      <c r="I57" s="79"/>
      <c r="J57" s="29"/>
      <c r="K57" s="27"/>
      <c r="L57" s="39"/>
      <c r="M57" s="39"/>
      <c r="N57" s="39"/>
      <c r="O57" s="39"/>
      <c r="P57" s="39"/>
      <c r="Q57" s="39"/>
      <c r="R57" s="39"/>
      <c r="S57" s="39"/>
      <c r="T57" s="39"/>
    </row>
    <row r="58" spans="1:20" x14ac:dyDescent="0.25">
      <c r="A58" s="27"/>
      <c r="B58" s="97"/>
      <c r="C58" s="96"/>
      <c r="D58" s="28"/>
      <c r="E58" s="27"/>
      <c r="F58" s="27"/>
      <c r="G58" s="77"/>
      <c r="H58" s="27"/>
      <c r="I58" s="79"/>
      <c r="J58" s="29"/>
      <c r="K58" s="27"/>
      <c r="L58" s="39"/>
      <c r="M58" s="39"/>
      <c r="N58" s="39"/>
      <c r="O58" s="39"/>
      <c r="P58" s="39"/>
      <c r="Q58" s="39"/>
      <c r="R58" s="39"/>
      <c r="S58" s="39"/>
      <c r="T58" s="39"/>
    </row>
    <row r="59" spans="1:20" x14ac:dyDescent="0.25">
      <c r="A59" s="27"/>
      <c r="B59" s="95"/>
      <c r="C59" s="96"/>
      <c r="D59" s="28"/>
      <c r="E59" s="27"/>
      <c r="F59" s="27"/>
      <c r="G59" s="77"/>
      <c r="H59" s="27"/>
      <c r="I59" s="79"/>
      <c r="J59" s="29"/>
      <c r="K59" s="27"/>
      <c r="L59" s="39"/>
      <c r="M59" s="39"/>
      <c r="N59" s="39"/>
      <c r="O59" s="39"/>
      <c r="P59" s="39"/>
      <c r="Q59" s="39"/>
      <c r="R59" s="39"/>
      <c r="S59" s="39"/>
      <c r="T59" s="39"/>
    </row>
    <row r="60" spans="1:20" x14ac:dyDescent="0.25">
      <c r="A60" s="27"/>
      <c r="B60" s="95"/>
      <c r="C60" s="96"/>
      <c r="D60" s="28"/>
      <c r="E60" s="27"/>
      <c r="F60" s="27"/>
      <c r="G60" s="77"/>
      <c r="H60" s="27"/>
      <c r="I60" s="79"/>
      <c r="J60" s="29"/>
      <c r="K60" s="27"/>
      <c r="L60" s="39"/>
      <c r="M60" s="39"/>
      <c r="N60" s="39"/>
      <c r="O60" s="39"/>
      <c r="P60" s="39"/>
      <c r="Q60" s="39"/>
      <c r="R60" s="39"/>
      <c r="S60" s="39"/>
      <c r="T60" s="39"/>
    </row>
    <row r="61" spans="1:20" x14ac:dyDescent="0.25">
      <c r="A61" s="27"/>
      <c r="B61" s="95"/>
      <c r="C61" s="96"/>
      <c r="D61" s="28"/>
      <c r="E61" s="27"/>
      <c r="F61" s="27"/>
      <c r="G61" s="77"/>
      <c r="H61" s="27"/>
      <c r="I61" s="79"/>
      <c r="J61" s="29"/>
      <c r="K61" s="27"/>
      <c r="L61" s="39"/>
      <c r="M61" s="39"/>
      <c r="N61" s="39"/>
      <c r="O61" s="39"/>
      <c r="P61" s="39"/>
      <c r="Q61" s="39"/>
      <c r="R61" s="39"/>
      <c r="S61" s="39"/>
      <c r="T61" s="39"/>
    </row>
    <row r="62" spans="1:20" x14ac:dyDescent="0.25">
      <c r="A62" s="27"/>
      <c r="B62" s="95"/>
      <c r="C62" s="96"/>
      <c r="D62" s="28"/>
      <c r="E62" s="27"/>
      <c r="F62" s="27"/>
      <c r="G62" s="77"/>
      <c r="H62" s="27"/>
      <c r="I62" s="79"/>
      <c r="J62" s="29"/>
      <c r="K62" s="27"/>
      <c r="L62" s="39"/>
      <c r="M62" s="39"/>
      <c r="N62" s="39"/>
      <c r="O62" s="39"/>
      <c r="P62" s="39"/>
      <c r="Q62" s="39"/>
      <c r="R62" s="39"/>
      <c r="S62" s="39"/>
      <c r="T62" s="39"/>
    </row>
    <row r="63" spans="1:20" x14ac:dyDescent="0.25">
      <c r="A63" s="27"/>
      <c r="B63" s="95"/>
      <c r="C63" s="96"/>
      <c r="D63" s="28"/>
      <c r="E63" s="27"/>
      <c r="F63" s="27"/>
      <c r="G63" s="77"/>
      <c r="H63" s="27"/>
      <c r="I63" s="79"/>
      <c r="J63" s="29"/>
      <c r="K63" s="27"/>
      <c r="L63" s="39"/>
      <c r="M63" s="39"/>
      <c r="N63" s="39"/>
      <c r="O63" s="39"/>
      <c r="P63" s="39"/>
      <c r="Q63" s="39"/>
      <c r="R63" s="39"/>
      <c r="S63" s="39"/>
      <c r="T63" s="39"/>
    </row>
    <row r="64" spans="1:20" x14ac:dyDescent="0.25">
      <c r="A64" s="27"/>
      <c r="B64" s="95"/>
      <c r="C64" s="96"/>
      <c r="D64" s="28"/>
      <c r="E64" s="27"/>
      <c r="F64" s="27"/>
      <c r="G64" s="77"/>
      <c r="H64" s="27"/>
      <c r="I64" s="79"/>
      <c r="J64" s="29"/>
      <c r="K64" s="27"/>
      <c r="L64" s="39"/>
      <c r="M64" s="39"/>
      <c r="N64" s="39"/>
      <c r="O64" s="39"/>
      <c r="P64" s="39"/>
      <c r="Q64" s="39"/>
      <c r="R64" s="39"/>
      <c r="S64" s="39"/>
      <c r="T64" s="39"/>
    </row>
    <row r="65" spans="1:20" x14ac:dyDescent="0.25">
      <c r="A65" s="27"/>
      <c r="B65" s="95"/>
      <c r="C65" s="96"/>
      <c r="D65" s="28"/>
      <c r="E65" s="27"/>
      <c r="F65" s="27"/>
      <c r="G65" s="77"/>
      <c r="H65" s="27"/>
      <c r="I65" s="79"/>
      <c r="J65" s="29"/>
      <c r="K65" s="27"/>
      <c r="L65" s="39"/>
      <c r="M65" s="39"/>
      <c r="N65" s="39"/>
      <c r="O65" s="39"/>
      <c r="P65" s="39"/>
      <c r="Q65" s="39"/>
      <c r="R65" s="39"/>
      <c r="S65" s="39"/>
      <c r="T65" s="39"/>
    </row>
    <row r="66" spans="1:20" x14ac:dyDescent="0.25">
      <c r="A66" s="27"/>
      <c r="B66" s="97"/>
      <c r="C66" s="96"/>
      <c r="D66" s="28"/>
      <c r="E66" s="27"/>
      <c r="F66" s="27"/>
      <c r="G66" s="77"/>
      <c r="H66" s="27"/>
      <c r="I66" s="79"/>
      <c r="J66" s="29"/>
      <c r="K66" s="27"/>
      <c r="L66" s="39"/>
      <c r="M66" s="39"/>
      <c r="N66" s="39"/>
      <c r="O66" s="39"/>
      <c r="P66" s="39"/>
      <c r="Q66" s="39"/>
      <c r="R66" s="39"/>
      <c r="S66" s="39"/>
      <c r="T66" s="39"/>
    </row>
    <row r="67" spans="1:20" x14ac:dyDescent="0.25">
      <c r="A67" s="27"/>
      <c r="B67" s="27"/>
      <c r="C67" s="27"/>
      <c r="D67" s="28"/>
      <c r="E67" s="27"/>
      <c r="F67" s="27"/>
      <c r="G67" s="77"/>
      <c r="H67" s="27"/>
      <c r="I67" s="79"/>
      <c r="J67" s="29"/>
      <c r="K67" s="27"/>
      <c r="L67" s="39"/>
      <c r="M67" s="39"/>
      <c r="N67" s="39"/>
      <c r="O67" s="39"/>
      <c r="P67" s="39"/>
      <c r="Q67" s="39"/>
      <c r="R67" s="39"/>
      <c r="S67" s="39"/>
      <c r="T67" s="39"/>
    </row>
    <row r="68" spans="1:20" x14ac:dyDescent="0.25">
      <c r="A68" s="27"/>
      <c r="B68" s="27"/>
      <c r="C68" s="27"/>
      <c r="D68" s="28"/>
      <c r="E68" s="27"/>
      <c r="F68" s="27"/>
      <c r="G68" s="77"/>
      <c r="H68" s="27"/>
      <c r="I68" s="79"/>
      <c r="J68" s="29"/>
      <c r="K68" s="27"/>
      <c r="L68" s="39"/>
      <c r="M68" s="39"/>
      <c r="N68" s="39"/>
      <c r="O68" s="39"/>
      <c r="P68" s="39"/>
      <c r="Q68" s="39"/>
      <c r="R68" s="39"/>
      <c r="S68" s="39"/>
      <c r="T68" s="39"/>
    </row>
    <row r="69" spans="1:20" x14ac:dyDescent="0.25">
      <c r="A69" s="27"/>
      <c r="B69" s="27"/>
      <c r="C69" s="27"/>
      <c r="D69" s="28"/>
      <c r="E69" s="27"/>
      <c r="F69" s="27"/>
      <c r="G69" s="77"/>
      <c r="H69" s="27"/>
      <c r="I69" s="79"/>
      <c r="J69" s="29"/>
      <c r="K69" s="27"/>
      <c r="L69" s="39"/>
      <c r="M69" s="39"/>
      <c r="N69" s="39"/>
      <c r="O69" s="39"/>
      <c r="P69" s="39"/>
      <c r="Q69" s="39"/>
      <c r="R69" s="39"/>
      <c r="S69" s="39"/>
      <c r="T69" s="39"/>
    </row>
    <row r="70" spans="1:20" x14ac:dyDescent="0.25">
      <c r="A70" s="27"/>
      <c r="B70" s="27"/>
      <c r="C70" s="27"/>
      <c r="D70" s="28"/>
      <c r="E70" s="27"/>
      <c r="F70" s="27"/>
      <c r="G70" s="77"/>
      <c r="H70" s="27"/>
      <c r="I70" s="79"/>
      <c r="J70" s="29"/>
      <c r="K70" s="27"/>
      <c r="L70" s="39"/>
      <c r="M70" s="39"/>
      <c r="N70" s="39"/>
      <c r="O70" s="39"/>
      <c r="P70" s="39"/>
      <c r="Q70" s="39"/>
      <c r="R70" s="39"/>
      <c r="S70" s="39"/>
      <c r="T70" s="39"/>
    </row>
    <row r="71" spans="1:20" x14ac:dyDescent="0.25">
      <c r="A71" s="27"/>
      <c r="B71" s="27"/>
      <c r="C71" s="27"/>
      <c r="D71" s="28"/>
      <c r="E71" s="27"/>
      <c r="F71" s="27"/>
      <c r="G71" s="77"/>
      <c r="H71" s="27"/>
      <c r="I71" s="79"/>
      <c r="J71" s="29"/>
      <c r="K71" s="27"/>
      <c r="L71" s="39"/>
      <c r="M71" s="39"/>
      <c r="N71" s="39"/>
      <c r="O71" s="39"/>
      <c r="P71" s="39"/>
      <c r="Q71" s="39"/>
      <c r="R71" s="39"/>
      <c r="S71" s="39"/>
      <c r="T71" s="39"/>
    </row>
    <row r="72" spans="1:20" x14ac:dyDescent="0.25">
      <c r="A72" s="27"/>
      <c r="B72" s="27"/>
      <c r="C72" s="27"/>
      <c r="D72" s="28"/>
      <c r="E72" s="27"/>
      <c r="F72" s="27"/>
      <c r="G72" s="77"/>
      <c r="H72" s="27"/>
      <c r="I72" s="79"/>
      <c r="J72" s="29"/>
      <c r="K72" s="27"/>
      <c r="L72" s="39"/>
      <c r="M72" s="39"/>
      <c r="N72" s="39"/>
      <c r="O72" s="39"/>
      <c r="P72" s="39"/>
      <c r="Q72" s="39"/>
      <c r="R72" s="39"/>
      <c r="S72" s="39"/>
      <c r="T72" s="39"/>
    </row>
    <row r="73" spans="1:20" x14ac:dyDescent="0.25">
      <c r="A73" s="27"/>
      <c r="B73" s="27"/>
      <c r="C73" s="27"/>
      <c r="D73" s="28"/>
      <c r="E73" s="27"/>
      <c r="F73" s="27"/>
      <c r="G73" s="77"/>
      <c r="H73" s="27"/>
      <c r="I73" s="79"/>
      <c r="J73" s="29"/>
      <c r="K73" s="27"/>
      <c r="L73" s="39"/>
      <c r="M73" s="39"/>
      <c r="N73" s="39"/>
      <c r="O73" s="39"/>
      <c r="P73" s="39"/>
      <c r="Q73" s="39"/>
      <c r="R73" s="39"/>
      <c r="S73" s="39"/>
      <c r="T73" s="39"/>
    </row>
    <row r="74" spans="1:20" x14ac:dyDescent="0.25">
      <c r="A74" s="27"/>
      <c r="B74" s="27"/>
      <c r="C74" s="27"/>
      <c r="D74" s="28"/>
      <c r="E74" s="27"/>
      <c r="F74" s="27"/>
      <c r="G74" s="77"/>
      <c r="H74" s="27"/>
      <c r="I74" s="79"/>
      <c r="J74" s="29"/>
      <c r="K74" s="27"/>
      <c r="L74" s="39"/>
      <c r="M74" s="39"/>
      <c r="N74" s="39"/>
      <c r="O74" s="39"/>
      <c r="P74" s="39"/>
      <c r="Q74" s="39"/>
      <c r="R74" s="39"/>
      <c r="S74" s="39"/>
      <c r="T74" s="39"/>
    </row>
    <row r="75" spans="1:20" x14ac:dyDescent="0.25">
      <c r="A75" s="27"/>
      <c r="B75" s="27"/>
      <c r="C75" s="27"/>
      <c r="D75" s="28"/>
      <c r="E75" s="27"/>
      <c r="F75" s="27"/>
      <c r="G75" s="77"/>
      <c r="H75" s="27"/>
      <c r="I75" s="79"/>
      <c r="J75" s="29"/>
      <c r="K75" s="27"/>
      <c r="L75" s="39"/>
      <c r="M75" s="39"/>
      <c r="N75" s="39"/>
      <c r="O75" s="39"/>
      <c r="P75" s="39"/>
      <c r="Q75" s="39"/>
      <c r="R75" s="39"/>
      <c r="S75" s="39"/>
      <c r="T75" s="39"/>
    </row>
    <row r="76" spans="1:20" x14ac:dyDescent="0.25">
      <c r="A76" s="27"/>
      <c r="B76" s="27"/>
      <c r="C76" s="27"/>
      <c r="D76" s="28"/>
      <c r="E76" s="27"/>
      <c r="F76" s="27"/>
      <c r="G76" s="77"/>
      <c r="H76" s="27"/>
      <c r="I76" s="79"/>
      <c r="J76" s="29"/>
      <c r="K76" s="27"/>
      <c r="L76" s="39"/>
      <c r="M76" s="39"/>
      <c r="N76" s="39"/>
      <c r="O76" s="39"/>
      <c r="P76" s="39"/>
      <c r="Q76" s="39"/>
      <c r="R76" s="39"/>
      <c r="S76" s="39"/>
      <c r="T76" s="39"/>
    </row>
  </sheetData>
  <mergeCells count="4">
    <mergeCell ref="K3:S3"/>
    <mergeCell ref="K5:S5"/>
    <mergeCell ref="I38:J39"/>
    <mergeCell ref="C4:J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dmendozamari</cp:lastModifiedBy>
  <dcterms:created xsi:type="dcterms:W3CDTF">2021-01-28T16:40:37Z</dcterms:created>
  <dcterms:modified xsi:type="dcterms:W3CDTF">2022-11-06T16:46:33Z</dcterms:modified>
</cp:coreProperties>
</file>